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_mini\Desktop\"/>
    </mc:Choice>
  </mc:AlternateContent>
  <workbookProtection workbookAlgorithmName="SHA-512" workbookHashValue="Kd1cNgxwaCubNzq/oowmrHyhyZcFkNxGajndKJhAET4cXrnHZXscb8+iIp7TTzfSiFiHAaJQEcJq3AMjsOZEWQ==" workbookSaltValue="VVDFPircXlO6w/hPBnH74Q==" workbookSpinCount="100000" lockStructure="1"/>
  <bookViews>
    <workbookView xWindow="0" yWindow="0" windowWidth="20490" windowHeight="7620"/>
  </bookViews>
  <sheets>
    <sheet name="1403_11_ST" sheetId="1" r:id="rId1"/>
  </sheets>
  <externalReferences>
    <externalReference r:id="rId2"/>
  </externalReferences>
  <definedNames>
    <definedName name="_xlnm._FilterDatabase" localSheetId="0" hidden="1">'1403_11_ST'!$A$2:$BV$111</definedName>
    <definedName name="_xlnm.Print_Area" localSheetId="0">'1403_11_ST'!$A$1:$AH$111</definedName>
    <definedName name="_xlnm.Print_Titles" localSheetId="0">'1403_11_ST'!$1:$2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AP85" i="1"/>
  <c r="AO84" i="1"/>
  <c r="AM84" i="1"/>
  <c r="AL84" i="1"/>
  <c r="AK84" i="1"/>
  <c r="AN84" i="1" s="1"/>
  <c r="AO83" i="1"/>
  <c r="AR83" i="1" s="1"/>
  <c r="AM83" i="1"/>
  <c r="AL83" i="1"/>
  <c r="AK83" i="1"/>
  <c r="AN83" i="1" s="1"/>
  <c r="AO82" i="1"/>
  <c r="AR82" i="1" s="1"/>
  <c r="AM82" i="1"/>
  <c r="AL82" i="1"/>
  <c r="AK82" i="1"/>
  <c r="AN82" i="1" s="1"/>
  <c r="D82" i="1"/>
  <c r="AO81" i="1"/>
  <c r="AN81" i="1"/>
  <c r="AL81" i="1"/>
  <c r="AM81" i="1" s="1"/>
  <c r="AR81" i="1" s="1"/>
  <c r="AK81" i="1"/>
  <c r="D81" i="1"/>
  <c r="AO80" i="1"/>
  <c r="AR80" i="1" s="1"/>
  <c r="AM80" i="1"/>
  <c r="AL80" i="1"/>
  <c r="AK80" i="1"/>
  <c r="AN80" i="1" s="1"/>
  <c r="D80" i="1"/>
  <c r="AO79" i="1"/>
  <c r="AN79" i="1"/>
  <c r="AR79" i="1" s="1"/>
  <c r="AL79" i="1"/>
  <c r="AM79" i="1" s="1"/>
  <c r="AK79" i="1"/>
  <c r="D79" i="1"/>
  <c r="AO78" i="1"/>
  <c r="AR78" i="1" s="1"/>
  <c r="AM78" i="1"/>
  <c r="AL78" i="1"/>
  <c r="AK78" i="1"/>
  <c r="AN78" i="1" s="1"/>
  <c r="D78" i="1"/>
  <c r="AM77" i="1"/>
  <c r="AL77" i="1"/>
  <c r="AK77" i="1"/>
  <c r="AN77" i="1" s="1"/>
  <c r="AR77" i="1" s="1"/>
  <c r="D77" i="1"/>
  <c r="AO76" i="1"/>
  <c r="AN76" i="1"/>
  <c r="AL76" i="1"/>
  <c r="AM76" i="1" s="1"/>
  <c r="AK76" i="1"/>
  <c r="D76" i="1"/>
  <c r="AO75" i="1"/>
  <c r="AR75" i="1" s="1"/>
  <c r="AM75" i="1"/>
  <c r="AL75" i="1"/>
  <c r="AK75" i="1"/>
  <c r="AN75" i="1" s="1"/>
  <c r="D75" i="1"/>
  <c r="AO74" i="1"/>
  <c r="AN74" i="1"/>
  <c r="AL74" i="1"/>
  <c r="AM74" i="1" s="1"/>
  <c r="AR74" i="1" s="1"/>
  <c r="AK74" i="1"/>
  <c r="D74" i="1"/>
  <c r="AO73" i="1"/>
  <c r="AR73" i="1" s="1"/>
  <c r="AM73" i="1"/>
  <c r="AL73" i="1"/>
  <c r="AK73" i="1"/>
  <c r="AN73" i="1" s="1"/>
  <c r="D73" i="1"/>
  <c r="AO72" i="1"/>
  <c r="AN72" i="1"/>
  <c r="AL72" i="1"/>
  <c r="AM72" i="1" s="1"/>
  <c r="AK72" i="1"/>
  <c r="D72" i="1"/>
  <c r="AO71" i="1"/>
  <c r="AR71" i="1" s="1"/>
  <c r="AM71" i="1"/>
  <c r="AL71" i="1"/>
  <c r="AK71" i="1"/>
  <c r="AN71" i="1" s="1"/>
  <c r="D71" i="1"/>
  <c r="AO70" i="1"/>
  <c r="AN70" i="1"/>
  <c r="AL70" i="1"/>
  <c r="AM70" i="1" s="1"/>
  <c r="AR70" i="1" s="1"/>
  <c r="AK70" i="1"/>
  <c r="D70" i="1"/>
  <c r="AO69" i="1"/>
  <c r="AR69" i="1" s="1"/>
  <c r="AM69" i="1"/>
  <c r="AL69" i="1"/>
  <c r="AK69" i="1"/>
  <c r="AN69" i="1" s="1"/>
  <c r="D69" i="1"/>
  <c r="AO68" i="1"/>
  <c r="AN68" i="1"/>
  <c r="AL68" i="1"/>
  <c r="AM68" i="1" s="1"/>
  <c r="AK68" i="1"/>
  <c r="D68" i="1"/>
  <c r="AO67" i="1"/>
  <c r="AR67" i="1" s="1"/>
  <c r="AM67" i="1"/>
  <c r="AL67" i="1"/>
  <c r="AK67" i="1"/>
  <c r="AN67" i="1" s="1"/>
  <c r="D67" i="1"/>
  <c r="AO66" i="1"/>
  <c r="AN66" i="1"/>
  <c r="AL66" i="1"/>
  <c r="AM66" i="1" s="1"/>
  <c r="AR66" i="1" s="1"/>
  <c r="AK66" i="1"/>
  <c r="D66" i="1"/>
  <c r="AO65" i="1"/>
  <c r="AR65" i="1" s="1"/>
  <c r="AM65" i="1"/>
  <c r="AL65" i="1"/>
  <c r="AK65" i="1"/>
  <c r="AN65" i="1" s="1"/>
  <c r="D65" i="1"/>
  <c r="AO64" i="1"/>
  <c r="AN64" i="1"/>
  <c r="AR64" i="1" s="1"/>
  <c r="AL64" i="1"/>
  <c r="AM64" i="1" s="1"/>
  <c r="AK64" i="1"/>
  <c r="D64" i="1"/>
  <c r="AO63" i="1"/>
  <c r="AR63" i="1" s="1"/>
  <c r="AM63" i="1"/>
  <c r="AL63" i="1"/>
  <c r="AK63" i="1"/>
  <c r="AN63" i="1" s="1"/>
  <c r="D63" i="1"/>
  <c r="AO62" i="1"/>
  <c r="AN62" i="1"/>
  <c r="AL62" i="1"/>
  <c r="AM62" i="1" s="1"/>
  <c r="AR62" i="1" s="1"/>
  <c r="AK62" i="1"/>
  <c r="D62" i="1"/>
  <c r="AO61" i="1"/>
  <c r="AR61" i="1" s="1"/>
  <c r="AM61" i="1"/>
  <c r="AL61" i="1"/>
  <c r="AK61" i="1"/>
  <c r="AN61" i="1" s="1"/>
  <c r="D61" i="1"/>
  <c r="AO60" i="1"/>
  <c r="AN60" i="1"/>
  <c r="AR60" i="1" s="1"/>
  <c r="AL60" i="1"/>
  <c r="AM60" i="1" s="1"/>
  <c r="AK60" i="1"/>
  <c r="D60" i="1"/>
  <c r="AO59" i="1"/>
  <c r="AR59" i="1" s="1"/>
  <c r="AM59" i="1"/>
  <c r="AL59" i="1"/>
  <c r="AK59" i="1"/>
  <c r="AN59" i="1" s="1"/>
  <c r="D59" i="1"/>
  <c r="AO58" i="1"/>
  <c r="AN58" i="1"/>
  <c r="AL58" i="1"/>
  <c r="AM58" i="1" s="1"/>
  <c r="AR58" i="1" s="1"/>
  <c r="AK58" i="1"/>
  <c r="D58" i="1"/>
  <c r="AO57" i="1"/>
  <c r="AR57" i="1" s="1"/>
  <c r="AM57" i="1"/>
  <c r="AL57" i="1"/>
  <c r="AK57" i="1"/>
  <c r="AN57" i="1" s="1"/>
  <c r="D57" i="1"/>
  <c r="AO56" i="1"/>
  <c r="AN56" i="1"/>
  <c r="AR56" i="1" s="1"/>
  <c r="AL56" i="1"/>
  <c r="AM56" i="1" s="1"/>
  <c r="AK56" i="1"/>
  <c r="D56" i="1"/>
  <c r="AO55" i="1"/>
  <c r="AR55" i="1" s="1"/>
  <c r="AM55" i="1"/>
  <c r="AL55" i="1"/>
  <c r="AK55" i="1"/>
  <c r="AN55" i="1" s="1"/>
  <c r="D55" i="1"/>
  <c r="AO54" i="1"/>
  <c r="AN54" i="1"/>
  <c r="AL54" i="1"/>
  <c r="AM54" i="1" s="1"/>
  <c r="AR54" i="1" s="1"/>
  <c r="AK54" i="1"/>
  <c r="D54" i="1"/>
  <c r="AO53" i="1"/>
  <c r="AR53" i="1" s="1"/>
  <c r="AM53" i="1"/>
  <c r="AL53" i="1"/>
  <c r="AK53" i="1"/>
  <c r="AN53" i="1" s="1"/>
  <c r="D53" i="1"/>
  <c r="AO52" i="1"/>
  <c r="AN52" i="1"/>
  <c r="AR52" i="1" s="1"/>
  <c r="AL52" i="1"/>
  <c r="AM52" i="1" s="1"/>
  <c r="AK52" i="1"/>
  <c r="D52" i="1"/>
  <c r="AO51" i="1"/>
  <c r="AR51" i="1" s="1"/>
  <c r="AM51" i="1"/>
  <c r="AL51" i="1"/>
  <c r="AK51" i="1"/>
  <c r="AN51" i="1" s="1"/>
  <c r="D51" i="1"/>
  <c r="AO50" i="1"/>
  <c r="AN50" i="1"/>
  <c r="AL50" i="1"/>
  <c r="AM50" i="1" s="1"/>
  <c r="AR50" i="1" s="1"/>
  <c r="AK50" i="1"/>
  <c r="D50" i="1"/>
  <c r="AO49" i="1"/>
  <c r="AR49" i="1" s="1"/>
  <c r="AM49" i="1"/>
  <c r="AL49" i="1"/>
  <c r="AK49" i="1"/>
  <c r="AN49" i="1" s="1"/>
  <c r="D49" i="1"/>
  <c r="AO48" i="1"/>
  <c r="AN48" i="1"/>
  <c r="AR48" i="1" s="1"/>
  <c r="AL48" i="1"/>
  <c r="AM48" i="1" s="1"/>
  <c r="AK48" i="1"/>
  <c r="D48" i="1"/>
  <c r="AO47" i="1"/>
  <c r="AR47" i="1" s="1"/>
  <c r="AM47" i="1"/>
  <c r="AL47" i="1"/>
  <c r="AK47" i="1"/>
  <c r="AN47" i="1" s="1"/>
  <c r="D47" i="1"/>
  <c r="AO46" i="1"/>
  <c r="AN46" i="1"/>
  <c r="AL46" i="1"/>
  <c r="AM46" i="1" s="1"/>
  <c r="AR46" i="1" s="1"/>
  <c r="AK46" i="1"/>
  <c r="D46" i="1"/>
  <c r="AO45" i="1"/>
  <c r="AR45" i="1" s="1"/>
  <c r="AM45" i="1"/>
  <c r="AL45" i="1"/>
  <c r="AK45" i="1"/>
  <c r="AN45" i="1" s="1"/>
  <c r="D45" i="1"/>
  <c r="AO44" i="1"/>
  <c r="AN44" i="1"/>
  <c r="AR44" i="1" s="1"/>
  <c r="AL44" i="1"/>
  <c r="AM44" i="1" s="1"/>
  <c r="AK44" i="1"/>
  <c r="D44" i="1"/>
  <c r="AO43" i="1"/>
  <c r="AR43" i="1" s="1"/>
  <c r="AM43" i="1"/>
  <c r="AL43" i="1"/>
  <c r="AK43" i="1"/>
  <c r="AN43" i="1" s="1"/>
  <c r="D43" i="1"/>
  <c r="AO42" i="1"/>
  <c r="AN42" i="1"/>
  <c r="AL42" i="1"/>
  <c r="AM42" i="1" s="1"/>
  <c r="AR42" i="1" s="1"/>
  <c r="AK42" i="1"/>
  <c r="D42" i="1"/>
  <c r="AO41" i="1"/>
  <c r="AR41" i="1" s="1"/>
  <c r="AM41" i="1"/>
  <c r="AL41" i="1"/>
  <c r="AK41" i="1"/>
  <c r="AN41" i="1" s="1"/>
  <c r="D41" i="1"/>
  <c r="AO40" i="1"/>
  <c r="AN40" i="1"/>
  <c r="AR40" i="1" s="1"/>
  <c r="AL40" i="1"/>
  <c r="AM40" i="1" s="1"/>
  <c r="AK40" i="1"/>
  <c r="D40" i="1"/>
  <c r="AO39" i="1"/>
  <c r="AR39" i="1" s="1"/>
  <c r="AM39" i="1"/>
  <c r="AL39" i="1"/>
  <c r="AK39" i="1"/>
  <c r="AN39" i="1" s="1"/>
  <c r="D39" i="1"/>
  <c r="AO38" i="1"/>
  <c r="AN38" i="1"/>
  <c r="AL38" i="1"/>
  <c r="AM38" i="1" s="1"/>
  <c r="AR38" i="1" s="1"/>
  <c r="AK38" i="1"/>
  <c r="D38" i="1"/>
  <c r="AO37" i="1"/>
  <c r="AR37" i="1" s="1"/>
  <c r="AM37" i="1"/>
  <c r="AL37" i="1"/>
  <c r="AK37" i="1"/>
  <c r="AN37" i="1" s="1"/>
  <c r="D37" i="1"/>
  <c r="AO36" i="1"/>
  <c r="AN36" i="1"/>
  <c r="AR36" i="1" s="1"/>
  <c r="AL36" i="1"/>
  <c r="AM36" i="1" s="1"/>
  <c r="AK36" i="1"/>
  <c r="D36" i="1"/>
  <c r="AO35" i="1"/>
  <c r="AR35" i="1" s="1"/>
  <c r="AM35" i="1"/>
  <c r="AL35" i="1"/>
  <c r="AK35" i="1"/>
  <c r="AN35" i="1" s="1"/>
  <c r="D35" i="1"/>
  <c r="AO34" i="1"/>
  <c r="AN34" i="1"/>
  <c r="AL34" i="1"/>
  <c r="AM34" i="1" s="1"/>
  <c r="AR34" i="1" s="1"/>
  <c r="AK34" i="1"/>
  <c r="D34" i="1"/>
  <c r="AO33" i="1"/>
  <c r="AR33" i="1" s="1"/>
  <c r="AM33" i="1"/>
  <c r="AL33" i="1"/>
  <c r="AK33" i="1"/>
  <c r="AN33" i="1" s="1"/>
  <c r="AO32" i="1"/>
  <c r="AR32" i="1" s="1"/>
  <c r="AM32" i="1"/>
  <c r="AL32" i="1"/>
  <c r="AK32" i="1"/>
  <c r="AN32" i="1" s="1"/>
  <c r="D32" i="1"/>
  <c r="AO31" i="1"/>
  <c r="AN31" i="1"/>
  <c r="AL31" i="1"/>
  <c r="AM31" i="1" s="1"/>
  <c r="AR31" i="1" s="1"/>
  <c r="AK31" i="1"/>
  <c r="D31" i="1"/>
  <c r="AO30" i="1"/>
  <c r="AM30" i="1"/>
  <c r="AL30" i="1"/>
  <c r="AK30" i="1"/>
  <c r="AN30" i="1" s="1"/>
  <c r="D30" i="1"/>
  <c r="AO29" i="1"/>
  <c r="AN29" i="1"/>
  <c r="AR29" i="1" s="1"/>
  <c r="AL29" i="1"/>
  <c r="AM29" i="1" s="1"/>
  <c r="AK29" i="1"/>
  <c r="D29" i="1"/>
  <c r="AO28" i="1"/>
  <c r="AR28" i="1" s="1"/>
  <c r="AM28" i="1"/>
  <c r="AL28" i="1"/>
  <c r="AK28" i="1"/>
  <c r="AN28" i="1" s="1"/>
  <c r="D28" i="1"/>
  <c r="AO27" i="1"/>
  <c r="AM27" i="1"/>
  <c r="AL27" i="1"/>
  <c r="AK27" i="1"/>
  <c r="AN27" i="1" s="1"/>
  <c r="D27" i="1"/>
  <c r="AV26" i="1"/>
  <c r="AO26" i="1"/>
  <c r="AM26" i="1"/>
  <c r="AL26" i="1"/>
  <c r="AK26" i="1"/>
  <c r="AN26" i="1" s="1"/>
  <c r="D26" i="1"/>
  <c r="AV25" i="1"/>
  <c r="AO25" i="1"/>
  <c r="AM25" i="1"/>
  <c r="AL25" i="1"/>
  <c r="AK25" i="1"/>
  <c r="AN25" i="1" s="1"/>
  <c r="D25" i="1"/>
  <c r="AO24" i="1"/>
  <c r="AM24" i="1"/>
  <c r="AL24" i="1"/>
  <c r="AK24" i="1"/>
  <c r="AN24" i="1" s="1"/>
  <c r="D24" i="1"/>
  <c r="AO23" i="1"/>
  <c r="AN23" i="1"/>
  <c r="AL23" i="1"/>
  <c r="AM23" i="1" s="1"/>
  <c r="AR23" i="1" s="1"/>
  <c r="AK23" i="1"/>
  <c r="D23" i="1"/>
  <c r="AO22" i="1"/>
  <c r="AN22" i="1"/>
  <c r="AL22" i="1"/>
  <c r="AM22" i="1" s="1"/>
  <c r="AR22" i="1" s="1"/>
  <c r="AK22" i="1"/>
  <c r="D22" i="1"/>
  <c r="AO21" i="1"/>
  <c r="AN21" i="1"/>
  <c r="AL21" i="1"/>
  <c r="AM21" i="1" s="1"/>
  <c r="AR21" i="1" s="1"/>
  <c r="AK21" i="1"/>
  <c r="D21" i="1"/>
  <c r="AV20" i="1"/>
  <c r="AV22" i="1" s="1"/>
  <c r="AO20" i="1"/>
  <c r="AN20" i="1"/>
  <c r="AL20" i="1"/>
  <c r="AM20" i="1" s="1"/>
  <c r="AR20" i="1" s="1"/>
  <c r="AK20" i="1"/>
  <c r="D20" i="1"/>
  <c r="AV19" i="1"/>
  <c r="AV21" i="1" s="1"/>
  <c r="AO19" i="1"/>
  <c r="AN19" i="1"/>
  <c r="AL19" i="1"/>
  <c r="AM19" i="1" s="1"/>
  <c r="AR19" i="1" s="1"/>
  <c r="AK19" i="1"/>
  <c r="D19" i="1"/>
  <c r="AO18" i="1"/>
  <c r="AM18" i="1"/>
  <c r="AL18" i="1"/>
  <c r="AK18" i="1"/>
  <c r="AN18" i="1" s="1"/>
  <c r="D18" i="1"/>
  <c r="AO17" i="1"/>
  <c r="AM17" i="1"/>
  <c r="AL17" i="1"/>
  <c r="AK17" i="1"/>
  <c r="AN17" i="1" s="1"/>
  <c r="D17" i="1"/>
  <c r="AO16" i="1"/>
  <c r="AN16" i="1"/>
  <c r="AR16" i="1" s="1"/>
  <c r="AL16" i="1"/>
  <c r="AM16" i="1" s="1"/>
  <c r="AK16" i="1"/>
  <c r="D16" i="1"/>
  <c r="AO15" i="1"/>
  <c r="AN15" i="1"/>
  <c r="AR15" i="1" s="1"/>
  <c r="AL15" i="1"/>
  <c r="AM15" i="1" s="1"/>
  <c r="AK15" i="1"/>
  <c r="D15" i="1"/>
  <c r="AO14" i="1"/>
  <c r="AN14" i="1"/>
  <c r="AL14" i="1"/>
  <c r="AM14" i="1" s="1"/>
  <c r="AK14" i="1"/>
  <c r="D14" i="1"/>
  <c r="AO13" i="1"/>
  <c r="AN13" i="1"/>
  <c r="AR13" i="1" s="1"/>
  <c r="AL13" i="1"/>
  <c r="AM13" i="1" s="1"/>
  <c r="AK13" i="1"/>
  <c r="D13" i="1"/>
  <c r="AO12" i="1"/>
  <c r="AN12" i="1"/>
  <c r="AR12" i="1" s="1"/>
  <c r="AL12" i="1"/>
  <c r="AM12" i="1" s="1"/>
  <c r="AK12" i="1"/>
  <c r="D12" i="1"/>
  <c r="AO11" i="1"/>
  <c r="AM11" i="1"/>
  <c r="AL11" i="1"/>
  <c r="AK11" i="1"/>
  <c r="AN11" i="1" s="1"/>
  <c r="D11" i="1"/>
  <c r="AN10" i="1"/>
  <c r="AL10" i="1"/>
  <c r="AM10" i="1" s="1"/>
  <c r="AK10" i="1"/>
  <c r="D10" i="1"/>
  <c r="AM9" i="1"/>
  <c r="AL9" i="1"/>
  <c r="AK9" i="1"/>
  <c r="AN9" i="1" s="1"/>
  <c r="AR9" i="1" s="1"/>
  <c r="D9" i="1"/>
  <c r="AV8" i="1"/>
  <c r="AV10" i="1" s="1"/>
  <c r="AN8" i="1"/>
  <c r="AR8" i="1" s="1"/>
  <c r="AL8" i="1"/>
  <c r="AM8" i="1" s="1"/>
  <c r="AK8" i="1"/>
  <c r="D8" i="1"/>
  <c r="AV7" i="1"/>
  <c r="AV9" i="1" s="1"/>
  <c r="AO7" i="1"/>
  <c r="AN7" i="1"/>
  <c r="AR7" i="1" s="1"/>
  <c r="AL7" i="1"/>
  <c r="AM7" i="1" s="1"/>
  <c r="AK7" i="1"/>
  <c r="D7" i="1"/>
  <c r="AO6" i="1"/>
  <c r="AM6" i="1"/>
  <c r="AL6" i="1"/>
  <c r="AK6" i="1"/>
  <c r="AN6" i="1" s="1"/>
  <c r="D6" i="1"/>
  <c r="AO5" i="1"/>
  <c r="AM5" i="1"/>
  <c r="AL5" i="1"/>
  <c r="AK5" i="1"/>
  <c r="AN5" i="1" s="1"/>
  <c r="D5" i="1"/>
  <c r="AV4" i="1"/>
  <c r="AO4" i="1"/>
  <c r="AM4" i="1"/>
  <c r="AL4" i="1"/>
  <c r="AK4" i="1"/>
  <c r="AN4" i="1" s="1"/>
  <c r="AN85" i="1" s="1"/>
  <c r="D4" i="1"/>
  <c r="AO3" i="1"/>
  <c r="AV14" i="1" s="1"/>
  <c r="AN3" i="1"/>
  <c r="AV13" i="1" s="1"/>
  <c r="AL3" i="1"/>
  <c r="AM3" i="1" s="1"/>
  <c r="AK3" i="1"/>
  <c r="D3" i="1"/>
  <c r="AM85" i="1" l="1"/>
  <c r="AV12" i="1"/>
  <c r="AV15" i="1" s="1"/>
  <c r="AV5" i="1" s="1"/>
  <c r="AV24" i="1"/>
  <c r="AV27" i="1" s="1"/>
  <c r="AV17" i="1" s="1"/>
  <c r="AR3" i="1"/>
  <c r="AR5" i="1"/>
  <c r="AR10" i="1"/>
  <c r="AR14" i="1"/>
  <c r="AR17" i="1"/>
  <c r="AR26" i="1"/>
  <c r="AR6" i="1"/>
  <c r="AR18" i="1"/>
  <c r="AR24" i="1"/>
  <c r="AR30" i="1"/>
  <c r="AR68" i="1"/>
  <c r="AR72" i="1"/>
  <c r="AR76" i="1"/>
  <c r="AR4" i="1"/>
  <c r="AR11" i="1"/>
  <c r="AR25" i="1"/>
  <c r="AR27" i="1"/>
  <c r="AO85" i="1"/>
</calcChain>
</file>

<file path=xl/sharedStrings.xml><?xml version="1.0" encoding="utf-8"?>
<sst xmlns="http://schemas.openxmlformats.org/spreadsheetml/2006/main" count="1220" uniqueCount="380">
  <si>
    <t xml:space="preserve">ليست  دانشجویان دانشگاه  زند   </t>
  </si>
  <si>
    <t>"---درس آمار ---"</t>
  </si>
  <si>
    <t xml:space="preserve">  روز _یکشنبه_(08:00)   مقطع کارشناسي بهمن 1403</t>
  </si>
  <si>
    <t>رديف</t>
  </si>
  <si>
    <t>شماره دانشجو</t>
  </si>
  <si>
    <t>نام خانوادگی</t>
  </si>
  <si>
    <t>LMS_07</t>
  </si>
  <si>
    <t>LMS_06</t>
  </si>
  <si>
    <t>LmS_05</t>
  </si>
  <si>
    <t>LmS_04</t>
  </si>
  <si>
    <t xml:space="preserve">LmS_01_02 </t>
  </si>
  <si>
    <t>LmS_01</t>
  </si>
  <si>
    <t>Ex_01</t>
  </si>
  <si>
    <t>نام پروژه</t>
  </si>
  <si>
    <t>03-11-28</t>
  </si>
  <si>
    <t>03-12-05</t>
  </si>
  <si>
    <t>03-12-12</t>
  </si>
  <si>
    <t>03-12-19</t>
  </si>
  <si>
    <t>03-12-26</t>
  </si>
  <si>
    <t>04-01-17</t>
  </si>
  <si>
    <t>04-01-24</t>
  </si>
  <si>
    <t>04-02-31</t>
  </si>
  <si>
    <t>04-02-07</t>
  </si>
  <si>
    <t>04-02-14</t>
  </si>
  <si>
    <t>04-02-21</t>
  </si>
  <si>
    <t>پروژه</t>
  </si>
  <si>
    <t>تک</t>
  </si>
  <si>
    <t>حضور</t>
  </si>
  <si>
    <t>حضور فعال=1</t>
  </si>
  <si>
    <t>تکلیف=2</t>
  </si>
  <si>
    <t>Proj=2</t>
  </si>
  <si>
    <t>MT=5</t>
  </si>
  <si>
    <t>PT=10</t>
  </si>
  <si>
    <t>Final</t>
  </si>
  <si>
    <t>درج در پرونده</t>
  </si>
  <si>
    <t>جزئیات نمره  آمار  با احتساب نمره میان ترم
نمره کارگاه آمار کمی پایین تر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</si>
  <si>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</si>
  <si>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 xml:space="preserve">درس:آمار زیستی(1) - آمار زیستی(1) - آمار زیستی(1) _ گروه:1 - 1 - 1 _ روز:یکشنبه _ مکان:کلاس 132 _ ساعت:08:00 09:30 </t>
  </si>
  <si>
    <t>افراسیابی   نرجس</t>
  </si>
  <si>
    <t>01_0800</t>
  </si>
  <si>
    <t>-</t>
  </si>
  <si>
    <t>19+</t>
  </si>
  <si>
    <t>17</t>
  </si>
  <si>
    <t>24</t>
  </si>
  <si>
    <t>31+</t>
  </si>
  <si>
    <t>7+</t>
  </si>
  <si>
    <t>تلفن</t>
  </si>
  <si>
    <t>لطفا شماره دانشجويي در کادر روبرو وارد کنيد</t>
  </si>
  <si>
    <t>جمله N/A#  يعني شماره دانشجويي
 غلط وارد کرده ايد</t>
  </si>
  <si>
    <t>شماره دانشجویی</t>
  </si>
  <si>
    <t>نام</t>
  </si>
  <si>
    <t>افرین   نیوشا</t>
  </si>
  <si>
    <t>Sign</t>
  </si>
  <si>
    <t>14</t>
  </si>
  <si>
    <t>رسانه</t>
  </si>
  <si>
    <t>نام و نام خانوادگي</t>
  </si>
  <si>
    <t>اناهیتا</t>
  </si>
  <si>
    <t>ازادی</t>
  </si>
  <si>
    <t>الله یاری ملینا</t>
  </si>
  <si>
    <t/>
  </si>
  <si>
    <t>طلاق</t>
  </si>
  <si>
    <r>
      <t xml:space="preserve">نمره  درس </t>
    </r>
    <r>
      <rPr>
        <b/>
        <sz val="18"/>
        <color theme="1"/>
        <rFont val="B Yagut"/>
        <charset val="178"/>
      </rPr>
      <t xml:space="preserve">آمار </t>
    </r>
    <r>
      <rPr>
        <b/>
        <sz val="11"/>
        <color theme="1"/>
        <rFont val="B Yagut"/>
        <charset val="178"/>
      </rPr>
      <t>دانشجو  حاصل جمع تمام اثرها با امتحان میان ترم = جمعا از 9.8 نمره</t>
    </r>
  </si>
  <si>
    <t>نمره نهايي هنگام درج در سامانه دانشگاه حداکثر نيم نمره بسمت بالا گرد ميشود</t>
  </si>
  <si>
    <t>نرجس</t>
  </si>
  <si>
    <t>افراسیابی</t>
  </si>
  <si>
    <t>امیدوار   ملیکا</t>
  </si>
  <si>
    <t>برنامه آموزشی زن سرپرست</t>
  </si>
  <si>
    <t>نیوشا</t>
  </si>
  <si>
    <t>افرین</t>
  </si>
  <si>
    <t>آزادی آناهیتا</t>
  </si>
  <si>
    <t>24-</t>
  </si>
  <si>
    <t xml:space="preserve">نمره امتحان کتبي ميانترم از 20 نمره </t>
  </si>
  <si>
    <t>نمره نهايي  =  تکليف 2 نمره  +  فعاليت سرکلاس 1 + اثر ميانترم 5 +پروژه SPSS دو نمره +اثر پايانترم 10= جمعا 20</t>
  </si>
  <si>
    <t>ملیکا</t>
  </si>
  <si>
    <t>امیدوار</t>
  </si>
  <si>
    <t>بحرالعین نازنین</t>
  </si>
  <si>
    <t>+</t>
  </si>
  <si>
    <t>شبکه اجتماعی</t>
  </si>
  <si>
    <t>14 ش</t>
  </si>
  <si>
    <t xml:space="preserve">نمره امتحان کتبي پايانترم از  20  نمره </t>
  </si>
  <si>
    <t>نازنین</t>
  </si>
  <si>
    <t>بحرالعین</t>
  </si>
  <si>
    <t>برزگر   ساره</t>
  </si>
  <si>
    <t>12-</t>
  </si>
  <si>
    <t>31-</t>
  </si>
  <si>
    <t>7-</t>
  </si>
  <si>
    <t>فضای مجازی</t>
  </si>
  <si>
    <t>اثر میانترم از  5 نمره = میانترم تقسیم به 4</t>
  </si>
  <si>
    <t>ساره</t>
  </si>
  <si>
    <t>برزگر</t>
  </si>
  <si>
    <t>تن فاطمه</t>
  </si>
  <si>
    <t>ش14</t>
  </si>
  <si>
    <t>اثر پایانترم از 10 نمره=  پایانترم تقسیم به 2</t>
  </si>
  <si>
    <t>کلمه VALUE#  یعنی در يک امتحان شرکت نکرديد</t>
  </si>
  <si>
    <t>فاطمه</t>
  </si>
  <si>
    <t>تن</t>
  </si>
  <si>
    <t>تندرو   آیدا</t>
  </si>
  <si>
    <t>چاقی</t>
  </si>
  <si>
    <t>آیدا</t>
  </si>
  <si>
    <t>تندرو</t>
  </si>
  <si>
    <t>جعفری   هدیه سادات</t>
  </si>
  <si>
    <t>کتابخوانی</t>
  </si>
  <si>
    <t>اثر حضور فعال سرکلاس از 1 نمره فعلا از 0.9</t>
  </si>
  <si>
    <t>هدیه سادات</t>
  </si>
  <si>
    <t>جعفری</t>
  </si>
  <si>
    <t>حاتمی   فاطمه</t>
  </si>
  <si>
    <t>عطر و شخصیت</t>
  </si>
  <si>
    <t>اثر حل تکاليف  از  2 نمره فعلا از 1.9</t>
  </si>
  <si>
    <t>حاتمی</t>
  </si>
  <si>
    <t>حاجی ستاره زاده   مریم</t>
  </si>
  <si>
    <t>19++</t>
  </si>
  <si>
    <t>7</t>
  </si>
  <si>
    <t>اینترنت و زندگی</t>
  </si>
  <si>
    <t>اثر پروژه اس پی اس اس از 2 نمره</t>
  </si>
  <si>
    <t>مریم</t>
  </si>
  <si>
    <t>حاجی ستاره زاده</t>
  </si>
  <si>
    <t>حق پرست   محدثه</t>
  </si>
  <si>
    <t>جمع اثرها درس آمار</t>
  </si>
  <si>
    <t>محدثه</t>
  </si>
  <si>
    <t>حق پرست</t>
  </si>
  <si>
    <t>دهقان   غزل</t>
  </si>
  <si>
    <t>رسانه و سلامت</t>
  </si>
  <si>
    <t>کارگاه آمار  :  اگر همزمان با درس آمار ، کارگاه آمار هم دارید به جدول زیر نگاه کنید</t>
  </si>
  <si>
    <t>مهدیه</t>
  </si>
  <si>
    <t>دشتی</t>
  </si>
  <si>
    <t>دوکوهکی   نازنین</t>
  </si>
  <si>
    <t>19-</t>
  </si>
  <si>
    <t>ازدواج</t>
  </si>
  <si>
    <r>
      <t xml:space="preserve">نمره  کارگاه </t>
    </r>
    <r>
      <rPr>
        <b/>
        <sz val="18"/>
        <color theme="1"/>
        <rFont val="B Yagut"/>
        <charset val="178"/>
      </rPr>
      <t xml:space="preserve">آمار </t>
    </r>
    <r>
      <rPr>
        <b/>
        <sz val="11"/>
        <color theme="1"/>
        <rFont val="B Yagut"/>
        <charset val="178"/>
      </rPr>
      <t>دانشجو  حاصل جمع تمام اثرها با امتحان ترم = جمعا از 15.7 نمره</t>
    </r>
  </si>
  <si>
    <t>دوکوهکی</t>
  </si>
  <si>
    <t>رحیمی سپیده</t>
  </si>
  <si>
    <t>استرس</t>
  </si>
  <si>
    <t>غزل</t>
  </si>
  <si>
    <t>دهقان</t>
  </si>
  <si>
    <t>رهبر   امیرحسین</t>
  </si>
  <si>
    <t>نمره نهايي  =  تکليف 2 نمره  +  فعاليت سرکلاس 2 + اثر ميانترم 2 +پروژه SPSS   ده نمره +اثر پايانترم 4= جمعا 20</t>
  </si>
  <si>
    <t>سپیده</t>
  </si>
  <si>
    <t>رحیمی</t>
  </si>
  <si>
    <t>روستا   محدثه</t>
  </si>
  <si>
    <t>تاریخ و تمدن</t>
  </si>
  <si>
    <t>روستا</t>
  </si>
  <si>
    <t>زارع   یاسمن</t>
  </si>
  <si>
    <t>24+</t>
  </si>
  <si>
    <t>تحصیلات و اقتصاد</t>
  </si>
  <si>
    <t>اثر میانترم از  2 نمره = میانترم تقسیم به 10</t>
  </si>
  <si>
    <t>امیرحسین</t>
  </si>
  <si>
    <t>رهبر</t>
  </si>
  <si>
    <t>زارعی   زینب</t>
  </si>
  <si>
    <t>استخدام دنداپزشکی</t>
  </si>
  <si>
    <t>اثر پایانترم از 4 نمره=  پایانترم تقسیم به 5</t>
  </si>
  <si>
    <t>یاسمن</t>
  </si>
  <si>
    <t>زارع</t>
  </si>
  <si>
    <t>عباسی   رقیه</t>
  </si>
  <si>
    <t>یادگیری و تکنولوژی</t>
  </si>
  <si>
    <t>زینب</t>
  </si>
  <si>
    <t>زارعی</t>
  </si>
  <si>
    <t>قایدپور   هانیه</t>
  </si>
  <si>
    <t>اثر حضور فعال سرکلاس از 2 نمره فعلا از 1.8</t>
  </si>
  <si>
    <t>دارابی</t>
  </si>
  <si>
    <t>سحر</t>
  </si>
  <si>
    <t>محمدی قرقانی   مژده</t>
  </si>
  <si>
    <t>رقیه</t>
  </si>
  <si>
    <t>عباسی</t>
  </si>
  <si>
    <t>مرادآقائی   النا</t>
  </si>
  <si>
    <t>مطالعه</t>
  </si>
  <si>
    <t>اثر پروژه اس پی اس اس از 10 نمره</t>
  </si>
  <si>
    <t>زهرا</t>
  </si>
  <si>
    <t>غریبی</t>
  </si>
  <si>
    <t>مرادی   ارامیس</t>
  </si>
  <si>
    <t>اضطراب</t>
  </si>
  <si>
    <t>جمع اثرها کارگاه آمار</t>
  </si>
  <si>
    <t>هانیه</t>
  </si>
  <si>
    <t>قایدپور</t>
  </si>
  <si>
    <t>مطبوع   مهیسا</t>
  </si>
  <si>
    <t>دیجیتال بی صبری</t>
  </si>
  <si>
    <t>مژده</t>
  </si>
  <si>
    <t>محمدی قرقانی</t>
  </si>
  <si>
    <t>مینایی بیدک   الهام</t>
  </si>
  <si>
    <t>01_0945</t>
  </si>
  <si>
    <t>نقلیه عمومی</t>
  </si>
  <si>
    <t>النا</t>
  </si>
  <si>
    <t>مرادآقائی</t>
  </si>
  <si>
    <t>نادری فرد   هانیه</t>
  </si>
  <si>
    <t>رنگ کودک</t>
  </si>
  <si>
    <t>ارامیس</t>
  </si>
  <si>
    <t>مرادی</t>
  </si>
  <si>
    <t>نداف زاده شیرازی   مریم</t>
  </si>
  <si>
    <t>هوش مصنوعی</t>
  </si>
  <si>
    <t>مهیسا</t>
  </si>
  <si>
    <t>مطبوع</t>
  </si>
  <si>
    <t>نیازی حزب الله</t>
  </si>
  <si>
    <t>از ذیگران گرفتند</t>
  </si>
  <si>
    <t>اله یاری</t>
  </si>
  <si>
    <t>ملینا</t>
  </si>
  <si>
    <t>الهام</t>
  </si>
  <si>
    <t>مینایی بیدک</t>
  </si>
  <si>
    <t>نام خانوادگی   نام</t>
  </si>
  <si>
    <t>نادری فرد</t>
  </si>
  <si>
    <t>ابراهیمی   زینب</t>
  </si>
  <si>
    <t>فضا مجازی</t>
  </si>
  <si>
    <t>کوثر</t>
  </si>
  <si>
    <t>ناظمی بیدزردسفلی</t>
  </si>
  <si>
    <t>ابراهیمی   ساغر</t>
  </si>
  <si>
    <t>ازدواج سفید</t>
  </si>
  <si>
    <t>نداف زاده شیرازی</t>
  </si>
  <si>
    <t>احمدی   محیاسادات</t>
  </si>
  <si>
    <t>نشانه اعتیاد</t>
  </si>
  <si>
    <t>حزب الله</t>
  </si>
  <si>
    <t>نیازی</t>
  </si>
  <si>
    <t>اعمالی شادی</t>
  </si>
  <si>
    <t>افرازدوست   عاطفه</t>
  </si>
  <si>
    <t>اینترنت</t>
  </si>
  <si>
    <t>الماس نژاد   ملیکا</t>
  </si>
  <si>
    <t>افکار مجرد</t>
  </si>
  <si>
    <t xml:space="preserve">درس:آمار زیستی(2) - آمار زیستی(2) _ گروه:2 - 2 _ روز:یکشنبه _ مکان:کلاس 125 _ ساعت:09:45 11:15 </t>
  </si>
  <si>
    <t>آدابی نیا   ریحانه سادات</t>
  </si>
  <si>
    <t>آنتی بیوتیک</t>
  </si>
  <si>
    <t>باقری   مبینا</t>
  </si>
  <si>
    <t>نوجوانی</t>
  </si>
  <si>
    <t>ریحانه سادات</t>
  </si>
  <si>
    <t>آدابی نیا</t>
  </si>
  <si>
    <t>بخشی الهام</t>
  </si>
  <si>
    <t>سلامت و خانواده</t>
  </si>
  <si>
    <t>ساغر</t>
  </si>
  <si>
    <t>ابراهیمی</t>
  </si>
  <si>
    <t>بزرگ زاده   نگار</t>
  </si>
  <si>
    <t>بزرگ زاده   نیلوفر</t>
  </si>
  <si>
    <t>افسردگی</t>
  </si>
  <si>
    <t>محیاسادات</t>
  </si>
  <si>
    <t>احمدی</t>
  </si>
  <si>
    <t>بلاغی اینالو   نجمه</t>
  </si>
  <si>
    <t>واکنش بین فردی</t>
  </si>
  <si>
    <t>شادی</t>
  </si>
  <si>
    <t>اعمالی</t>
  </si>
  <si>
    <t>بهرامیان بوگر   سارا</t>
  </si>
  <si>
    <t>اهمال کاری</t>
  </si>
  <si>
    <t>عاطفه</t>
  </si>
  <si>
    <t>افرازدوست</t>
  </si>
  <si>
    <t>بیگی   زهرا</t>
  </si>
  <si>
    <t>نوشیدنی کافئین</t>
  </si>
  <si>
    <t>الماس نژاد</t>
  </si>
  <si>
    <t>پورخسروانی   پریناز</t>
  </si>
  <si>
    <t>زنتیک</t>
  </si>
  <si>
    <t>نیکتا</t>
  </si>
  <si>
    <t>الهیاری</t>
  </si>
  <si>
    <t>تابی   سارا</t>
  </si>
  <si>
    <t>پرخاشگری</t>
  </si>
  <si>
    <t>مبینا</t>
  </si>
  <si>
    <t>باقری</t>
  </si>
  <si>
    <t>تابی مریم</t>
  </si>
  <si>
    <t>بخشی ده شیبی</t>
  </si>
  <si>
    <t>ثبوتی زاده   زهرا از 8 به 9:45</t>
  </si>
  <si>
    <t>خودکشی</t>
  </si>
  <si>
    <t>نگار</t>
  </si>
  <si>
    <t>بزرگ زاده</t>
  </si>
  <si>
    <t>جعفری   ملیکا</t>
  </si>
  <si>
    <t>نیلوفر</t>
  </si>
  <si>
    <t>چمن باز   کوثر</t>
  </si>
  <si>
    <t>تربیت فرزندان</t>
  </si>
  <si>
    <t>نجمه</t>
  </si>
  <si>
    <t>بلاغی اینالو</t>
  </si>
  <si>
    <t>حسینی حقیقی سیده فاطمه</t>
  </si>
  <si>
    <t>سارا</t>
  </si>
  <si>
    <t>بهرامیان بوگر</t>
  </si>
  <si>
    <t>حشمتیان زاده   ارشام</t>
  </si>
  <si>
    <t>راهنمایی رانندگی</t>
  </si>
  <si>
    <t>بیگی</t>
  </si>
  <si>
    <t>حضرتی   ندا</t>
  </si>
  <si>
    <t>پریناز</t>
  </si>
  <si>
    <t>پورخسروانی</t>
  </si>
  <si>
    <t>حیدرنژادخوب   شقایق</t>
  </si>
  <si>
    <t>تابی</t>
  </si>
  <si>
    <t>داش زرین   رعنا</t>
  </si>
  <si>
    <t>24++</t>
  </si>
  <si>
    <t>آسیب های اجتماعی</t>
  </si>
  <si>
    <t>دشتی   مهدیه</t>
  </si>
  <si>
    <t>ترک تحصیل</t>
  </si>
  <si>
    <t>ثبوتی زاده</t>
  </si>
  <si>
    <t>دمساز   فاطمه</t>
  </si>
  <si>
    <t>فیلم غیذ ایرانی</t>
  </si>
  <si>
    <t>دهقان   ژاسمین</t>
  </si>
  <si>
    <t>چمن باز</t>
  </si>
  <si>
    <t>دهقان   ملیکا</t>
  </si>
  <si>
    <t>روحی</t>
  </si>
  <si>
    <t>سیده فاطمه</t>
  </si>
  <si>
    <t>حسینی حقیقی</t>
  </si>
  <si>
    <t>زارع   انیتا 09:45</t>
  </si>
  <si>
    <t>ارشام</t>
  </si>
  <si>
    <t>حشمتیان زاده</t>
  </si>
  <si>
    <t>زارع مهذبیه   مارال</t>
  </si>
  <si>
    <t>رابطه و رشد</t>
  </si>
  <si>
    <t>ندا</t>
  </si>
  <si>
    <t>حضرتی</t>
  </si>
  <si>
    <t>زارعی   سعید</t>
  </si>
  <si>
    <t>شقایق</t>
  </si>
  <si>
    <t>حیدرنژادخوب</t>
  </si>
  <si>
    <t>شهسواری   فاطمه</t>
  </si>
  <si>
    <t>حقوق زنان</t>
  </si>
  <si>
    <t>رعنا</t>
  </si>
  <si>
    <t>داش زرین</t>
  </si>
  <si>
    <t>شهیدی نجفی حقیقی   فاطمه</t>
  </si>
  <si>
    <t>اعتیاد</t>
  </si>
  <si>
    <t>دمساز</t>
  </si>
  <si>
    <t>صادقی   حدیث به 9:45</t>
  </si>
  <si>
    <t>ژاسمین</t>
  </si>
  <si>
    <t>صادقی   شیوا</t>
  </si>
  <si>
    <t>ماهواره شبکه</t>
  </si>
  <si>
    <t>علی نژاد   محمدحسین</t>
  </si>
  <si>
    <t>رفتاری</t>
  </si>
  <si>
    <t>سمیرا</t>
  </si>
  <si>
    <t>غریبی   زهرا 9:45</t>
  </si>
  <si>
    <t>دیابت</t>
  </si>
  <si>
    <t>انیتا</t>
  </si>
  <si>
    <t>فرزانه نیا   مریم</t>
  </si>
  <si>
    <t>12+</t>
  </si>
  <si>
    <t>ژنتیک و بیماری</t>
  </si>
  <si>
    <t>مارال</t>
  </si>
  <si>
    <t>زارع مهذبیه</t>
  </si>
  <si>
    <t>فرهادی ارا   مریم</t>
  </si>
  <si>
    <t>سعید</t>
  </si>
  <si>
    <t>فهندژ سعدی   زهرا</t>
  </si>
  <si>
    <t>ورزش</t>
  </si>
  <si>
    <t>شهسواری</t>
  </si>
  <si>
    <t>فولادی   یلدا</t>
  </si>
  <si>
    <t>شهیدی نجفی حقیقی</t>
  </si>
  <si>
    <t>قره محمدی مائده</t>
  </si>
  <si>
    <t>حدیث</t>
  </si>
  <si>
    <t>صادقی</t>
  </si>
  <si>
    <t>محمودی برام   امیرحسین</t>
  </si>
  <si>
    <t>کنکور</t>
  </si>
  <si>
    <t>شیوا</t>
  </si>
  <si>
    <t>منافی   فریما</t>
  </si>
  <si>
    <t>محمدحسین</t>
  </si>
  <si>
    <t>علی نژاد</t>
  </si>
  <si>
    <t>منصورصفائیان   مریم</t>
  </si>
  <si>
    <t>فرزانه نیا</t>
  </si>
  <si>
    <t>ناطق   شقایق</t>
  </si>
  <si>
    <t>موسیقی</t>
  </si>
  <si>
    <t>فرهادی ارا</t>
  </si>
  <si>
    <t>نظامپور   غزل</t>
  </si>
  <si>
    <t>سلامت روان</t>
  </si>
  <si>
    <t>فهندژ سعدی</t>
  </si>
  <si>
    <t>مائده</t>
  </si>
  <si>
    <t>قره محمدی</t>
  </si>
  <si>
    <t>محمودی برام</t>
  </si>
  <si>
    <t>فریما</t>
  </si>
  <si>
    <t>منافی</t>
  </si>
  <si>
    <t>اخام زاده   یائل</t>
  </si>
  <si>
    <t>منصورصفائیان</t>
  </si>
  <si>
    <t>امیدی خلاری   حدیث</t>
  </si>
  <si>
    <t>ناطق</t>
  </si>
  <si>
    <t>امیری قرقانی   نازنین</t>
  </si>
  <si>
    <t>نظامپور</t>
  </si>
  <si>
    <t>پارسائی   مریم</t>
  </si>
  <si>
    <t>محیط زیست</t>
  </si>
  <si>
    <t>یلدا</t>
  </si>
  <si>
    <t>یلدا فولادی</t>
  </si>
  <si>
    <t>جمشیدی   امیتیس</t>
  </si>
  <si>
    <t>خیرمحمدی   نازنین</t>
  </si>
  <si>
    <t>رمضانی   زهرا</t>
  </si>
  <si>
    <t>زارع   محمدجواد</t>
  </si>
  <si>
    <t>طاهرپور   سینا</t>
  </si>
  <si>
    <t>طاهری   زهرا</t>
  </si>
  <si>
    <t>طاهریان فرد   امیررضا</t>
  </si>
  <si>
    <t>قبادی حمزه خانی   مطهره</t>
  </si>
  <si>
    <t>کشاورزی   شیدا</t>
  </si>
  <si>
    <t>حیوان خانگی و سلامت</t>
  </si>
  <si>
    <t>موسوی خلاری   سیده شیوا</t>
  </si>
  <si>
    <t>میرزاخانی   پگاه</t>
  </si>
  <si>
    <t>ناظمی کوثر</t>
  </si>
  <si>
    <t>ابراهیمی نوبندگانی   نازنین</t>
  </si>
  <si>
    <t>نیما   قادری</t>
  </si>
  <si>
    <t>احمدی   زهرا</t>
  </si>
  <si>
    <t>امیدی   فاطمه</t>
  </si>
  <si>
    <t>پاکدلیان   حدیث</t>
  </si>
  <si>
    <t>حسینی فاطمه</t>
  </si>
  <si>
    <t>رجب پور   فاطمه</t>
  </si>
  <si>
    <t>رزمی   هلیا</t>
  </si>
  <si>
    <t>عابدی تزنگی   فاطمه</t>
  </si>
  <si>
    <t>آتشی محدثه   آتشی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</si>
</sst>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[$-3000401]0"/>
    <numFmt numFmtId="166" formatCode="_(* #,##0.0_);_(* \(#,##0.0\);_(* &quot;-&quot;??_);_(@_)"/>
  </numFmts>
  <fonts count="37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0"/>
      <color indexed="8"/>
      <name val="Arial Black"/>
      <family val="2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1"/>
      <color rgb="FF000000"/>
      <name val="Titr"/>
    </font>
    <font>
      <b/>
      <sz val="10"/>
      <color theme="1"/>
      <name val="B Yagut"/>
      <charset val="178"/>
    </font>
    <font>
      <b/>
      <sz val="12"/>
      <color theme="1"/>
      <name val="Arial"/>
      <family val="2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18"/>
      <color theme="1"/>
      <name val="B Yagut"/>
      <charset val="178"/>
    </font>
    <font>
      <b/>
      <sz val="22"/>
      <color theme="1"/>
      <name val="B Traffic"/>
      <charset val="178"/>
    </font>
    <font>
      <sz val="9"/>
      <color theme="1"/>
      <name val="B Koodak"/>
      <charset val="178"/>
    </font>
    <font>
      <sz val="16"/>
      <color theme="1"/>
      <name val="B Traffic"/>
      <charset val="178"/>
    </font>
    <font>
      <b/>
      <sz val="9"/>
      <color theme="1"/>
      <name val="B Koodak"/>
      <charset val="178"/>
    </font>
    <font>
      <sz val="11"/>
      <color theme="1"/>
      <name val="B Yagut"/>
      <charset val="178"/>
    </font>
    <font>
      <sz val="9"/>
      <color rgb="FF000000"/>
      <name val="B Yagut"/>
      <charset val="178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"/>
      <color indexed="8"/>
      <name val="B Titr"/>
      <charset val="178"/>
    </font>
    <font>
      <b/>
      <sz val="1"/>
      <color indexed="8"/>
      <name val="B Davat"/>
      <charset val="178"/>
    </font>
    <font>
      <b/>
      <sz val="1"/>
      <color indexed="8"/>
      <name val="Arial Black"/>
      <family val="2"/>
    </font>
    <font>
      <sz val="1"/>
      <color indexed="8"/>
      <name val="B Titr"/>
      <charset val="178"/>
    </font>
    <font>
      <sz val="1"/>
      <color indexed="8"/>
      <name val="Arial Black"/>
      <family val="2"/>
    </font>
    <font>
      <b/>
      <sz val="1"/>
      <color indexed="8"/>
      <name val="Arial"/>
      <family val="2"/>
    </font>
    <font>
      <sz val="1"/>
      <color indexed="8"/>
      <name val="B Homa"/>
      <charset val="178"/>
    </font>
    <font>
      <b/>
      <sz val="1"/>
      <color rgb="FF000000"/>
      <name val="B Nazanin"/>
      <charset val="178"/>
    </font>
    <font>
      <sz val="1"/>
      <color indexed="8"/>
      <name val="Arial"/>
      <family val="2"/>
    </font>
    <font>
      <b/>
      <sz val="1"/>
      <color rgb="FF000000"/>
      <name val="Arial"/>
      <family val="2"/>
    </font>
    <font>
      <sz val="1"/>
      <color theme="1"/>
      <name val="Calibri"/>
      <family val="2"/>
      <scheme val="minor"/>
    </font>
    <font>
      <sz val="1"/>
      <color theme="1"/>
      <name val="Arial Black"/>
      <family val="2"/>
    </font>
    <font>
      <b/>
      <sz val="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7" fillId="0" borderId="0"/>
    <xf numFmtId="0" fontId="9" fillId="0" borderId="0"/>
  </cellStyleXfs>
  <cellXfs count="87">
    <xf numFmtId="0" fontId="0" fillId="0" borderId="0" xfId="0"/>
    <xf numFmtId="0" fontId="5" fillId="0" borderId="0" xfId="3" applyFont="1" applyFill="1" applyAlignment="1" applyProtection="1">
      <alignment vertical="center" wrapText="1"/>
      <protection hidden="1"/>
    </xf>
    <xf numFmtId="0" fontId="1" fillId="0" borderId="0" xfId="3" applyProtection="1">
      <protection hidden="1"/>
    </xf>
    <xf numFmtId="0" fontId="6" fillId="0" borderId="5" xfId="2" applyFont="1" applyFill="1" applyBorder="1" applyAlignment="1" applyProtection="1">
      <alignment horizontal="center" vertical="center" wrapText="1"/>
      <protection hidden="1"/>
    </xf>
    <xf numFmtId="0" fontId="8" fillId="0" borderId="6" xfId="4" applyNumberFormat="1" applyFont="1" applyFill="1" applyBorder="1" applyAlignment="1" applyProtection="1">
      <alignment horizontal="center" vertical="center" wrapText="1" readingOrder="1"/>
      <protection hidden="1"/>
    </xf>
    <xf numFmtId="0" fontId="8" fillId="0" borderId="7" xfId="4" applyNumberFormat="1" applyFont="1" applyFill="1" applyBorder="1" applyAlignment="1" applyProtection="1">
      <alignment horizontal="center" vertical="center" wrapText="1" readingOrder="1"/>
      <protection hidden="1"/>
    </xf>
    <xf numFmtId="0" fontId="0" fillId="0" borderId="0" xfId="0" applyProtection="1">
      <protection hidden="1"/>
    </xf>
    <xf numFmtId="0" fontId="10" fillId="0" borderId="11" xfId="2" applyFont="1" applyFill="1" applyBorder="1" applyAlignment="1" applyProtection="1">
      <alignment horizontal="center" vertical="center" wrapText="1"/>
      <protection hidden="1"/>
    </xf>
    <xf numFmtId="0" fontId="10" fillId="3" borderId="8" xfId="2" applyFont="1" applyFill="1" applyBorder="1" applyAlignment="1" applyProtection="1">
      <alignment horizontal="center" vertical="center" wrapText="1"/>
      <protection hidden="1"/>
    </xf>
    <xf numFmtId="0" fontId="10" fillId="3" borderId="12" xfId="2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12" fontId="12" fillId="0" borderId="11" xfId="5" applyNumberFormat="1" applyFont="1" applyFill="1" applyBorder="1" applyAlignment="1" applyProtection="1">
      <alignment horizontal="center" vertical="center"/>
      <protection hidden="1"/>
    </xf>
    <xf numFmtId="0" fontId="13" fillId="0" borderId="8" xfId="2" applyFont="1" applyFill="1" applyBorder="1" applyAlignment="1" applyProtection="1">
      <alignment horizontal="right" vertical="center" wrapText="1"/>
      <protection hidden="1"/>
    </xf>
    <xf numFmtId="0" fontId="10" fillId="3" borderId="8" xfId="2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14" fillId="0" borderId="11" xfId="2" applyFont="1" applyFill="1" applyBorder="1" applyAlignment="1" applyProtection="1">
      <alignment horizontal="center" vertical="center" wrapText="1"/>
      <protection hidden="1"/>
    </xf>
    <xf numFmtId="2" fontId="16" fillId="3" borderId="8" xfId="2" applyNumberFormat="1" applyFont="1" applyFill="1" applyBorder="1" applyAlignment="1" applyProtection="1">
      <alignment horizontal="center" vertical="center"/>
      <protection hidden="1"/>
    </xf>
    <xf numFmtId="0" fontId="10" fillId="3" borderId="12" xfId="2" applyFont="1" applyFill="1" applyBorder="1" applyAlignment="1" applyProtection="1">
      <alignment horizontal="center" vertical="center" wrapText="1"/>
      <protection hidden="1"/>
    </xf>
    <xf numFmtId="0" fontId="17" fillId="0" borderId="11" xfId="3" applyFont="1" applyFill="1" applyBorder="1" applyAlignment="1" applyProtection="1">
      <alignment horizontal="center" vertical="center" wrapText="1"/>
      <protection hidden="1"/>
    </xf>
    <xf numFmtId="2" fontId="18" fillId="0" borderId="8" xfId="2" applyNumberFormat="1" applyFont="1" applyFill="1" applyBorder="1" applyAlignment="1" applyProtection="1">
      <alignment vertical="center" wrapText="1"/>
      <protection hidden="1"/>
    </xf>
    <xf numFmtId="0" fontId="19" fillId="3" borderId="8" xfId="2" applyFont="1" applyFill="1" applyBorder="1" applyAlignment="1" applyProtection="1">
      <alignment horizontal="center" vertical="center" wrapText="1"/>
      <protection hidden="1"/>
    </xf>
    <xf numFmtId="0" fontId="19" fillId="3" borderId="12" xfId="2" applyFont="1" applyFill="1" applyBorder="1" applyAlignment="1" applyProtection="1">
      <alignment horizontal="center" vertical="center" wrapText="1"/>
      <protection hidden="1"/>
    </xf>
    <xf numFmtId="2" fontId="18" fillId="3" borderId="8" xfId="2" applyNumberFormat="1" applyFont="1" applyFill="1" applyBorder="1" applyAlignment="1" applyProtection="1">
      <alignment vertical="center" wrapText="1"/>
      <protection hidden="1"/>
    </xf>
    <xf numFmtId="165" fontId="20" fillId="0" borderId="8" xfId="2" applyNumberFormat="1" applyFont="1" applyFill="1" applyBorder="1" applyAlignment="1" applyProtection="1">
      <alignment vertical="center" wrapText="1"/>
      <protection hidden="1"/>
    </xf>
    <xf numFmtId="0" fontId="20" fillId="0" borderId="12" xfId="2" applyFont="1" applyFill="1" applyBorder="1" applyAlignment="1" applyProtection="1">
      <alignment vertical="center" wrapText="1"/>
      <protection hidden="1"/>
    </xf>
    <xf numFmtId="165" fontId="20" fillId="0" borderId="13" xfId="2" applyNumberFormat="1" applyFont="1" applyFill="1" applyBorder="1" applyAlignment="1" applyProtection="1">
      <alignment vertical="center" wrapText="1"/>
      <protection hidden="1"/>
    </xf>
    <xf numFmtId="0" fontId="20" fillId="0" borderId="14" xfId="2" applyFont="1" applyFill="1" applyBorder="1" applyAlignment="1" applyProtection="1">
      <alignment vertical="center" wrapText="1"/>
      <protection hidden="1"/>
    </xf>
    <xf numFmtId="49" fontId="21" fillId="0" borderId="15" xfId="2" applyNumberFormat="1" applyFont="1" applyFill="1" applyBorder="1" applyAlignment="1" applyProtection="1">
      <alignment horizontal="center" vertical="center" wrapText="1"/>
      <protection hidden="1"/>
    </xf>
    <xf numFmtId="2" fontId="18" fillId="4" borderId="16" xfId="2" applyNumberFormat="1" applyFont="1" applyFill="1" applyBorder="1" applyAlignment="1" applyProtection="1">
      <alignment vertical="center" wrapText="1"/>
      <protection hidden="1"/>
    </xf>
    <xf numFmtId="165" fontId="20" fillId="0" borderId="16" xfId="2" applyNumberFormat="1" applyFont="1" applyFill="1" applyBorder="1" applyAlignment="1" applyProtection="1">
      <alignment vertical="center" wrapText="1"/>
      <protection hidden="1"/>
    </xf>
    <xf numFmtId="0" fontId="20" fillId="0" borderId="17" xfId="2" applyFont="1" applyFill="1" applyBorder="1" applyAlignment="1" applyProtection="1">
      <alignment vertical="center" wrapText="1"/>
      <protection hidden="1"/>
    </xf>
    <xf numFmtId="0" fontId="22" fillId="0" borderId="0" xfId="3" applyFont="1" applyProtection="1">
      <protection hidden="1"/>
    </xf>
    <xf numFmtId="0" fontId="1" fillId="2" borderId="0" xfId="3" applyFill="1" applyProtection="1">
      <protection hidden="1"/>
    </xf>
    <xf numFmtId="0" fontId="23" fillId="0" borderId="0" xfId="0" applyNumberFormat="1" applyFont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1" xfId="2" applyFont="1" applyFill="1" applyBorder="1" applyAlignment="1" applyProtection="1">
      <alignment vertical="center"/>
      <protection hidden="1"/>
    </xf>
    <xf numFmtId="0" fontId="25" fillId="0" borderId="2" xfId="2" applyFont="1" applyFill="1" applyBorder="1" applyAlignment="1" applyProtection="1">
      <alignment vertical="center"/>
      <protection hidden="1"/>
    </xf>
    <xf numFmtId="0" fontId="24" fillId="0" borderId="2" xfId="2" applyFont="1" applyFill="1" applyBorder="1" applyAlignment="1" applyProtection="1">
      <alignment horizontal="center" vertical="center"/>
      <protection hidden="1"/>
    </xf>
    <xf numFmtId="0" fontId="26" fillId="0" borderId="2" xfId="2" applyNumberFormat="1" applyFont="1" applyFill="1" applyBorder="1" applyAlignment="1" applyProtection="1">
      <alignment vertical="center"/>
      <protection hidden="1"/>
    </xf>
    <xf numFmtId="0" fontId="27" fillId="0" borderId="1" xfId="2" applyFont="1" applyFill="1" applyBorder="1" applyAlignment="1" applyProtection="1">
      <alignment vertical="center"/>
      <protection hidden="1"/>
    </xf>
    <xf numFmtId="49" fontId="28" fillId="0" borderId="2" xfId="2" applyNumberFormat="1" applyFont="1" applyFill="1" applyBorder="1" applyAlignment="1" applyProtection="1">
      <alignment vertical="center"/>
      <protection hidden="1"/>
    </xf>
    <xf numFmtId="49" fontId="26" fillId="0" borderId="2" xfId="2" applyNumberFormat="1" applyFont="1" applyFill="1" applyBorder="1" applyAlignment="1" applyProtection="1">
      <alignment vertical="center"/>
      <protection hidden="1"/>
    </xf>
    <xf numFmtId="0" fontId="27" fillId="0" borderId="2" xfId="2" applyFont="1" applyFill="1" applyBorder="1" applyAlignment="1" applyProtection="1">
      <alignment vertical="center"/>
      <protection hidden="1"/>
    </xf>
    <xf numFmtId="0" fontId="25" fillId="0" borderId="2" xfId="2" applyFont="1" applyFill="1" applyBorder="1" applyAlignment="1" applyProtection="1">
      <alignment horizontal="center" vertical="center"/>
      <protection hidden="1"/>
    </xf>
    <xf numFmtId="164" fontId="25" fillId="0" borderId="2" xfId="2" applyNumberFormat="1" applyFont="1" applyFill="1" applyBorder="1" applyAlignment="1" applyProtection="1">
      <alignment vertical="center"/>
      <protection hidden="1"/>
    </xf>
    <xf numFmtId="43" fontId="25" fillId="0" borderId="2" xfId="1" applyNumberFormat="1" applyFont="1" applyFill="1" applyBorder="1" applyAlignment="1" applyProtection="1">
      <alignment vertical="center"/>
      <protection hidden="1"/>
    </xf>
    <xf numFmtId="43" fontId="25" fillId="0" borderId="2" xfId="1" applyFont="1" applyFill="1" applyBorder="1" applyAlignment="1" applyProtection="1">
      <alignment vertical="center"/>
      <protection hidden="1"/>
    </xf>
    <xf numFmtId="0" fontId="24" fillId="2" borderId="3" xfId="3" applyFont="1" applyFill="1" applyBorder="1" applyAlignment="1" applyProtection="1">
      <alignment horizontal="center" vertical="center"/>
      <protection hidden="1"/>
    </xf>
    <xf numFmtId="0" fontId="24" fillId="0" borderId="4" xfId="3" applyFont="1" applyFill="1" applyBorder="1" applyAlignment="1" applyProtection="1">
      <alignment horizontal="center" vertical="center"/>
      <protection hidden="1"/>
    </xf>
    <xf numFmtId="0" fontId="24" fillId="0" borderId="3" xfId="3" applyFont="1" applyFill="1" applyBorder="1" applyAlignment="1" applyProtection="1">
      <alignment horizontal="right" vertical="center"/>
      <protection hidden="1"/>
    </xf>
    <xf numFmtId="0" fontId="24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4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7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9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24" fillId="0" borderId="3" xfId="3" applyNumberFormat="1" applyFont="1" applyFill="1" applyBorder="1" applyAlignment="1" applyProtection="1">
      <alignment horizontal="center" vertical="center" textRotation="90"/>
      <protection hidden="1"/>
    </xf>
    <xf numFmtId="164" fontId="24" fillId="0" borderId="3" xfId="1" applyNumberFormat="1" applyFont="1" applyFill="1" applyBorder="1" applyAlignment="1" applyProtection="1">
      <alignment horizontal="center" vertical="center" textRotation="90"/>
      <protection hidden="1"/>
    </xf>
    <xf numFmtId="43" fontId="24" fillId="0" borderId="3" xfId="1" applyNumberFormat="1" applyFont="1" applyFill="1" applyBorder="1" applyAlignment="1" applyProtection="1">
      <alignment horizontal="center" vertical="center" textRotation="90"/>
      <protection hidden="1"/>
    </xf>
    <xf numFmtId="43" fontId="24" fillId="0" borderId="3" xfId="1" applyFont="1" applyFill="1" applyBorder="1" applyAlignment="1" applyProtection="1">
      <alignment horizontal="center" vertical="center" textRotation="90"/>
      <protection hidden="1"/>
    </xf>
    <xf numFmtId="1" fontId="30" fillId="0" borderId="8" xfId="3" applyNumberFormat="1" applyFont="1" applyFill="1" applyBorder="1" applyAlignment="1" applyProtection="1">
      <alignment horizontal="center" vertical="center"/>
      <protection hidden="1"/>
    </xf>
    <xf numFmtId="0" fontId="26" fillId="0" borderId="9" xfId="3" applyNumberFormat="1" applyFont="1" applyFill="1" applyBorder="1" applyAlignment="1" applyProtection="1">
      <alignment horizontal="right" vertical="center"/>
      <protection hidden="1"/>
    </xf>
    <xf numFmtId="1" fontId="31" fillId="0" borderId="10" xfId="5" applyNumberFormat="1" applyFont="1" applyFill="1" applyBorder="1" applyAlignment="1" applyProtection="1">
      <alignment horizontal="right" vertical="center"/>
      <protection hidden="1"/>
    </xf>
    <xf numFmtId="20" fontId="32" fillId="0" borderId="9" xfId="3" applyNumberFormat="1" applyFont="1" applyFill="1" applyBorder="1" applyAlignment="1" applyProtection="1">
      <alignment horizontal="right" vertical="center"/>
      <protection hidden="1"/>
    </xf>
    <xf numFmtId="49" fontId="28" fillId="0" borderId="9" xfId="3" applyNumberFormat="1" applyFont="1" applyFill="1" applyBorder="1" applyAlignment="1" applyProtection="1">
      <alignment horizontal="right" vertical="center"/>
      <protection hidden="1"/>
    </xf>
    <xf numFmtId="0" fontId="25" fillId="0" borderId="9" xfId="3" applyNumberFormat="1" applyFont="1" applyFill="1" applyBorder="1" applyAlignment="1" applyProtection="1">
      <alignment horizontal="right" vertical="center"/>
      <protection hidden="1"/>
    </xf>
    <xf numFmtId="0" fontId="25" fillId="0" borderId="9" xfId="3" applyNumberFormat="1" applyFont="1" applyFill="1" applyBorder="1" applyAlignment="1" applyProtection="1">
      <alignment horizontal="center" vertical="center"/>
      <protection hidden="1"/>
    </xf>
    <xf numFmtId="49" fontId="26" fillId="0" borderId="9" xfId="3" applyNumberFormat="1" applyFont="1" applyFill="1" applyBorder="1" applyAlignment="1" applyProtection="1">
      <alignment horizontal="right" vertical="center"/>
      <protection hidden="1"/>
    </xf>
    <xf numFmtId="164" fontId="25" fillId="0" borderId="9" xfId="3" applyNumberFormat="1" applyFont="1" applyFill="1" applyBorder="1" applyAlignment="1" applyProtection="1">
      <alignment horizontal="right" vertical="center"/>
      <protection hidden="1"/>
    </xf>
    <xf numFmtId="2" fontId="28" fillId="0" borderId="9" xfId="3" applyNumberFormat="1" applyFont="1" applyFill="1" applyBorder="1" applyAlignment="1" applyProtection="1">
      <alignment horizontal="right" vertical="center"/>
      <protection hidden="1"/>
    </xf>
    <xf numFmtId="43" fontId="25" fillId="0" borderId="9" xfId="1" applyNumberFormat="1" applyFont="1" applyFill="1" applyBorder="1" applyAlignment="1" applyProtection="1">
      <alignment horizontal="right" vertical="center"/>
      <protection hidden="1"/>
    </xf>
    <xf numFmtId="43" fontId="25" fillId="0" borderId="9" xfId="1" applyFont="1" applyFill="1" applyBorder="1" applyAlignment="1" applyProtection="1">
      <alignment horizontal="right" vertical="center"/>
      <protection hidden="1"/>
    </xf>
    <xf numFmtId="43" fontId="25" fillId="0" borderId="9" xfId="3" applyNumberFormat="1" applyFont="1" applyFill="1" applyBorder="1" applyAlignment="1" applyProtection="1">
      <alignment horizontal="right" vertical="center"/>
      <protection hidden="1"/>
    </xf>
    <xf numFmtId="1" fontId="31" fillId="2" borderId="10" xfId="5" applyNumberFormat="1" applyFont="1" applyFill="1" applyBorder="1" applyAlignment="1" applyProtection="1">
      <alignment horizontal="right" vertical="center"/>
      <protection hidden="1"/>
    </xf>
    <xf numFmtId="1" fontId="33" fillId="0" borderId="9" xfId="5" applyNumberFormat="1" applyFont="1" applyFill="1" applyBorder="1" applyAlignment="1" applyProtection="1">
      <alignment horizontal="right" vertical="center"/>
      <protection hidden="1"/>
    </xf>
    <xf numFmtId="164" fontId="25" fillId="0" borderId="9" xfId="1" applyNumberFormat="1" applyFont="1" applyFill="1" applyBorder="1" applyAlignment="1" applyProtection="1">
      <alignment horizontal="right" vertical="center"/>
      <protection hidden="1"/>
    </xf>
    <xf numFmtId="1" fontId="33" fillId="0" borderId="10" xfId="5" applyNumberFormat="1" applyFont="1" applyFill="1" applyBorder="1" applyAlignment="1" applyProtection="1">
      <alignment horizontal="right" vertical="center"/>
      <protection hidden="1"/>
    </xf>
    <xf numFmtId="166" fontId="25" fillId="0" borderId="9" xfId="1" applyNumberFormat="1" applyFont="1" applyFill="1" applyBorder="1" applyAlignment="1" applyProtection="1">
      <alignment horizontal="right" vertical="center"/>
      <protection hidden="1"/>
    </xf>
    <xf numFmtId="0" fontId="26" fillId="0" borderId="10" xfId="3" applyNumberFormat="1" applyFont="1" applyFill="1" applyBorder="1" applyAlignment="1" applyProtection="1">
      <alignment horizontal="right" vertical="center"/>
      <protection hidden="1"/>
    </xf>
    <xf numFmtId="0" fontId="34" fillId="0" borderId="0" xfId="3" applyFont="1" applyProtection="1">
      <protection hidden="1"/>
    </xf>
    <xf numFmtId="0" fontId="35" fillId="0" borderId="0" xfId="3" applyNumberFormat="1" applyFont="1" applyProtection="1">
      <protection hidden="1"/>
    </xf>
    <xf numFmtId="49" fontId="35" fillId="0" borderId="0" xfId="3" applyNumberFormat="1" applyFont="1" applyProtection="1">
      <protection hidden="1"/>
    </xf>
    <xf numFmtId="0" fontId="36" fillId="0" borderId="0" xfId="3" applyFont="1" applyProtection="1">
      <protection hidden="1"/>
    </xf>
    <xf numFmtId="0" fontId="34" fillId="0" borderId="0" xfId="3" applyFont="1" applyAlignment="1" applyProtection="1">
      <alignment horizontal="center"/>
      <protection hidden="1"/>
    </xf>
    <xf numFmtId="164" fontId="36" fillId="0" borderId="0" xfId="3" applyNumberFormat="1" applyFont="1" applyProtection="1">
      <protection hidden="1"/>
    </xf>
    <xf numFmtId="43" fontId="36" fillId="0" borderId="0" xfId="1" applyNumberFormat="1" applyFont="1" applyProtection="1">
      <protection hidden="1"/>
    </xf>
    <xf numFmtId="43" fontId="36" fillId="0" borderId="0" xfId="1" applyFont="1" applyProtection="1">
      <protection hidden="1"/>
    </xf>
    <xf numFmtId="0" fontId="4" fillId="0" borderId="9" xfId="3" applyNumberFormat="1" applyFont="1" applyFill="1" applyBorder="1" applyAlignment="1" applyProtection="1">
      <alignment horizontal="right" vertical="center"/>
      <protection locked="0" hidden="1"/>
    </xf>
  </cellXfs>
  <cellStyles count="6">
    <cellStyle name="Comma" xfId="1" builtinId="3"/>
    <cellStyle name="Normal" xfId="0" builtinId="0"/>
    <cellStyle name="Normal 13 2" xfId="4"/>
    <cellStyle name="Normal 2 2" xfId="2"/>
    <cellStyle name="Normal 25 2" xfId="3"/>
    <cellStyle name="Normal 4" xfId="5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15242</xdr:col>
          <xdr:colOff>161925</xdr:colOff>
          <xdr:row>1</xdr:row>
          <xdr:rowOff>1058</xdr:rowOff>
        </xdr:from>
        <xdr:to>
          <xdr:col>15242</xdr:col>
          <xdr:colOff>371475</xdr:colOff>
          <xdr:row>1</xdr:row>
          <xdr:rowOff>210608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15242</xdr:col>
          <xdr:colOff>161925</xdr:colOff>
          <xdr:row>1</xdr:row>
          <xdr:rowOff>1058</xdr:rowOff>
        </xdr:from>
        <xdr:to>
          <xdr:col>15242</xdr:col>
          <xdr:colOff>371475</xdr:colOff>
          <xdr:row>1</xdr:row>
          <xdr:rowOff>210608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0</xdr:row>
          <xdr:rowOff>0</xdr:rowOff>
        </xdr:from>
        <xdr:to>
          <xdr:col>26</xdr:col>
          <xdr:colOff>361950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1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ردیف مرتب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57150</xdr:colOff>
          <xdr:row>0</xdr:row>
          <xdr:rowOff>0</xdr:rowOff>
        </xdr:from>
        <xdr:to>
          <xdr:col>38</xdr:col>
          <xdr:colOff>276225</xdr:colOff>
          <xdr:row>0</xdr:row>
          <xdr:rowOff>342900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1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فامیلی مرتب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mozesh\AMZ_0402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00"/>
      <sheetName val="1403_11_PR"/>
      <sheetName val="1403_11_ST"/>
      <sheetName val="1403_11_STG"/>
      <sheetName val="1403_11_KG_ICDL"/>
      <sheetName val="1403_11_CP"/>
    </sheetNames>
    <definedNames>
      <definedName name="Family_ST_Sort"/>
      <definedName name="Radif_ST_Sort"/>
    </defined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fitToPage="1"/>
  </sheetPr>
  <dimension ref="A1:BS116"/>
  <sheetViews>
    <sheetView rightToLeft="1" tabSelected="1" topLeftCell="AU1" zoomScale="90" zoomScaleNormal="90" workbookViewId="0">
      <selection activeCell="AV3" sqref="AV3"/>
    </sheetView>
  </sheetViews>
  <sheetFormatPr defaultRowHeight="15"/>
  <cols>
    <col min="1" max="1" width="4.88671875" style="78" hidden="1" customWidth="1"/>
    <col min="2" max="2" width="13.77734375" style="78" hidden="1" customWidth="1"/>
    <col min="3" max="3" width="22.21875" style="78" hidden="1" customWidth="1"/>
    <col min="4" max="4" width="7.44140625" style="79" hidden="1" customWidth="1"/>
    <col min="5" max="5" width="7.21875" style="78" hidden="1" customWidth="1"/>
    <col min="6" max="6" width="4.109375" style="80" hidden="1" customWidth="1"/>
    <col min="7" max="7" width="4.109375" style="79" hidden="1" customWidth="1"/>
    <col min="8" max="8" width="4.109375" style="80" hidden="1" customWidth="1"/>
    <col min="9" max="12" width="4.109375" style="78" hidden="1" customWidth="1"/>
    <col min="13" max="13" width="4.109375" style="80" hidden="1" customWidth="1"/>
    <col min="14" max="14" width="4.109375" style="81" hidden="1" customWidth="1"/>
    <col min="15" max="16" width="4.109375" style="82" hidden="1" customWidth="1"/>
    <col min="17" max="19" width="4.109375" style="78" hidden="1" customWidth="1"/>
    <col min="20" max="21" width="4.109375" style="80" hidden="1" customWidth="1"/>
    <col min="22" max="22" width="4.109375" style="81" hidden="1" customWidth="1"/>
    <col min="23" max="25" width="4.109375" style="80" hidden="1" customWidth="1"/>
    <col min="26" max="26" width="4.109375" style="78" hidden="1" customWidth="1"/>
    <col min="27" max="27" width="4.109375" style="83" hidden="1" customWidth="1"/>
    <col min="28" max="34" width="0.88671875" style="80" hidden="1" customWidth="1"/>
    <col min="35" max="36" width="0.88671875" style="81" hidden="1" customWidth="1"/>
    <col min="37" max="37" width="3.5546875" style="81" hidden="1" customWidth="1"/>
    <col min="38" max="38" width="2.77734375" style="81" hidden="1" customWidth="1"/>
    <col min="39" max="39" width="5" style="84" hidden="1" customWidth="1"/>
    <col min="40" max="40" width="4.88671875" style="84" hidden="1" customWidth="1"/>
    <col min="41" max="41" width="5" style="85" hidden="1" customWidth="1"/>
    <col min="42" max="42" width="5.21875" style="81" hidden="1" customWidth="1"/>
    <col min="43" max="43" width="3.44140625" style="81" hidden="1" customWidth="1"/>
    <col min="44" max="44" width="5" style="81" hidden="1" customWidth="1"/>
    <col min="45" max="45" width="3.44140625" style="81" hidden="1" customWidth="1"/>
    <col min="46" max="46" width="2.77734375" style="81" hidden="1" customWidth="1"/>
    <col min="47" max="47" width="30.44140625" style="2" customWidth="1"/>
    <col min="48" max="48" width="13.44140625" style="2" customWidth="1"/>
    <col min="49" max="49" width="11.6640625" style="2" customWidth="1"/>
    <col min="50" max="50" width="15.6640625" style="2" customWidth="1"/>
    <col min="51" max="51" width="15.77734375" style="2" hidden="1" customWidth="1"/>
    <col min="52" max="52" width="8.88671875" style="2" hidden="1" customWidth="1"/>
    <col min="53" max="53" width="10.109375" style="2" hidden="1" customWidth="1"/>
    <col min="54" max="70" width="0" style="2" hidden="1" customWidth="1"/>
    <col min="71" max="16384" width="8.88671875" style="2"/>
  </cols>
  <sheetData>
    <row r="1" spans="1:71" ht="21.75" thickBot="1">
      <c r="A1" s="36" t="s">
        <v>0</v>
      </c>
      <c r="B1" s="37"/>
      <c r="C1" s="38" t="s">
        <v>1</v>
      </c>
      <c r="D1" s="39"/>
      <c r="E1" s="40" t="s">
        <v>2</v>
      </c>
      <c r="F1" s="41"/>
      <c r="G1" s="39"/>
      <c r="H1" s="42"/>
      <c r="I1" s="43"/>
      <c r="J1" s="43"/>
      <c r="K1" s="43"/>
      <c r="L1" s="37"/>
      <c r="M1" s="42"/>
      <c r="N1" s="37"/>
      <c r="O1" s="44"/>
      <c r="P1" s="44"/>
      <c r="Q1" s="37"/>
      <c r="R1" s="37"/>
      <c r="S1" s="37"/>
      <c r="T1" s="42"/>
      <c r="U1" s="42"/>
      <c r="V1" s="37"/>
      <c r="W1" s="42"/>
      <c r="X1" s="42"/>
      <c r="Y1" s="42"/>
      <c r="Z1" s="37"/>
      <c r="AA1" s="45"/>
      <c r="AB1" s="42"/>
      <c r="AC1" s="42"/>
      <c r="AD1" s="42"/>
      <c r="AE1" s="42"/>
      <c r="AF1" s="42"/>
      <c r="AG1" s="42"/>
      <c r="AH1" s="42"/>
      <c r="AI1" s="37"/>
      <c r="AJ1" s="37"/>
      <c r="AK1" s="37"/>
      <c r="AL1" s="37"/>
      <c r="AM1" s="46"/>
      <c r="AN1" s="46"/>
      <c r="AO1" s="47"/>
      <c r="AP1" s="37"/>
      <c r="AQ1" s="37"/>
      <c r="AR1" s="37"/>
      <c r="AS1" s="37"/>
      <c r="AT1" s="37"/>
      <c r="AU1" s="1"/>
      <c r="AV1" s="1"/>
      <c r="AW1" s="1"/>
      <c r="AX1" s="1"/>
    </row>
    <row r="2" spans="1:71" ht="79.5" customHeight="1" thickBot="1">
      <c r="A2" s="48" t="s">
        <v>3</v>
      </c>
      <c r="B2" s="49" t="s">
        <v>4</v>
      </c>
      <c r="C2" s="50" t="s">
        <v>5</v>
      </c>
      <c r="D2" s="51"/>
      <c r="E2" s="52"/>
      <c r="F2" s="53"/>
      <c r="G2" s="51" t="s">
        <v>6</v>
      </c>
      <c r="H2" s="52" t="s">
        <v>7</v>
      </c>
      <c r="I2" s="54" t="s">
        <v>8</v>
      </c>
      <c r="J2" s="54" t="s">
        <v>9</v>
      </c>
      <c r="K2" s="54" t="s">
        <v>10</v>
      </c>
      <c r="L2" s="54" t="s">
        <v>11</v>
      </c>
      <c r="M2" s="52" t="s">
        <v>12</v>
      </c>
      <c r="N2" s="55" t="s">
        <v>13</v>
      </c>
      <c r="O2" s="54" t="s">
        <v>14</v>
      </c>
      <c r="P2" s="54" t="s">
        <v>15</v>
      </c>
      <c r="Q2" s="54" t="s">
        <v>16</v>
      </c>
      <c r="R2" s="54" t="s">
        <v>17</v>
      </c>
      <c r="S2" s="54" t="s">
        <v>18</v>
      </c>
      <c r="T2" s="52" t="s">
        <v>19</v>
      </c>
      <c r="U2" s="52" t="s">
        <v>20</v>
      </c>
      <c r="V2" s="55" t="s">
        <v>21</v>
      </c>
      <c r="W2" s="52" t="s">
        <v>22</v>
      </c>
      <c r="X2" s="52" t="s">
        <v>23</v>
      </c>
      <c r="Y2" s="52" t="s">
        <v>24</v>
      </c>
      <c r="Z2" s="52"/>
      <c r="AA2" s="56" t="s">
        <v>25</v>
      </c>
      <c r="AB2" s="52"/>
      <c r="AC2" s="52"/>
      <c r="AD2" s="52"/>
      <c r="AE2" s="52"/>
      <c r="AF2" s="52"/>
      <c r="AG2" s="52"/>
      <c r="AH2" s="52"/>
      <c r="AI2" s="55"/>
      <c r="AJ2" s="55"/>
      <c r="AK2" s="55" t="s">
        <v>26</v>
      </c>
      <c r="AL2" s="55" t="s">
        <v>27</v>
      </c>
      <c r="AM2" s="57" t="s">
        <v>28</v>
      </c>
      <c r="AN2" s="57" t="s">
        <v>29</v>
      </c>
      <c r="AO2" s="58" t="s">
        <v>30</v>
      </c>
      <c r="AP2" s="55" t="s">
        <v>31</v>
      </c>
      <c r="AQ2" s="55" t="s">
        <v>32</v>
      </c>
      <c r="AR2" s="55" t="s">
        <v>33</v>
      </c>
      <c r="AS2" s="55" t="s">
        <v>34</v>
      </c>
      <c r="AT2" s="55"/>
      <c r="AU2" s="3" t="s">
        <v>35</v>
      </c>
      <c r="AV2" s="4" t="s">
        <v>36</v>
      </c>
      <c r="AW2" s="4"/>
      <c r="AX2" s="5"/>
      <c r="AZ2" s="6" t="s">
        <v>37</v>
      </c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ht="24.95" customHeight="1" thickTop="1">
      <c r="A3" s="59">
        <v>2</v>
      </c>
      <c r="B3" s="60">
        <v>403201310</v>
      </c>
      <c r="C3" s="61" t="s">
        <v>38</v>
      </c>
      <c r="D3" s="60" t="str">
        <f>VLOOKUP(B3,BA:BC,3,FALSE)</f>
        <v>افراسیابی</v>
      </c>
      <c r="E3" s="62" t="s">
        <v>39</v>
      </c>
      <c r="F3" s="63"/>
      <c r="G3" s="60">
        <v>90</v>
      </c>
      <c r="H3" s="60" t="s">
        <v>40</v>
      </c>
      <c r="I3" s="64" t="s">
        <v>40</v>
      </c>
      <c r="J3" s="64">
        <v>90</v>
      </c>
      <c r="K3" s="64">
        <v>185</v>
      </c>
      <c r="L3" s="64">
        <v>90</v>
      </c>
      <c r="M3" s="60"/>
      <c r="N3" s="64"/>
      <c r="O3" s="65"/>
      <c r="P3" s="65">
        <v>5</v>
      </c>
      <c r="Q3" s="64">
        <v>12</v>
      </c>
      <c r="R3" s="64" t="s">
        <v>41</v>
      </c>
      <c r="S3" s="64"/>
      <c r="T3" s="66" t="s">
        <v>42</v>
      </c>
      <c r="U3" s="66" t="s">
        <v>43</v>
      </c>
      <c r="V3" s="64" t="s">
        <v>44</v>
      </c>
      <c r="W3" s="66" t="s">
        <v>45</v>
      </c>
      <c r="X3" s="66"/>
      <c r="Y3" s="60">
        <v>21</v>
      </c>
      <c r="Z3" s="64" t="s">
        <v>46</v>
      </c>
      <c r="AA3" s="67">
        <v>10</v>
      </c>
      <c r="AB3" s="60"/>
      <c r="AC3" s="66"/>
      <c r="AD3" s="66"/>
      <c r="AE3" s="66"/>
      <c r="AF3" s="68"/>
      <c r="AG3" s="66"/>
      <c r="AH3" s="66"/>
      <c r="AI3" s="64"/>
      <c r="AJ3" s="64"/>
      <c r="AK3" s="64">
        <f>SUM(G3:M3)</f>
        <v>455</v>
      </c>
      <c r="AL3" s="64">
        <f>COUNTA(O3:Y3)</f>
        <v>8</v>
      </c>
      <c r="AM3" s="69">
        <f>0.9*AL3/11</f>
        <v>0.65454545454545454</v>
      </c>
      <c r="AN3" s="69">
        <f>1.9*AK3/670</f>
        <v>1.2902985074626865</v>
      </c>
      <c r="AO3" s="70">
        <f>AA3/5</f>
        <v>2</v>
      </c>
      <c r="AP3" s="64">
        <v>18.5</v>
      </c>
      <c r="AQ3" s="64"/>
      <c r="AR3" s="71">
        <f>(AQ3*10/20)+(AP3*5/20)+AO3+AN3+AM3</f>
        <v>8.5698439620081412</v>
      </c>
      <c r="AS3" s="64"/>
      <c r="AT3" s="64"/>
      <c r="AU3" s="7" t="s">
        <v>47</v>
      </c>
      <c r="AV3" s="86"/>
      <c r="AW3" s="8" t="s">
        <v>48</v>
      </c>
      <c r="AX3" s="9"/>
      <c r="AZ3" s="10"/>
      <c r="BA3" s="10" t="s">
        <v>49</v>
      </c>
      <c r="BB3" s="10" t="s">
        <v>50</v>
      </c>
      <c r="BC3" s="10" t="s">
        <v>5</v>
      </c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</row>
    <row r="4" spans="1:71" ht="24.95" customHeight="1">
      <c r="A4" s="59">
        <v>3</v>
      </c>
      <c r="B4" s="60">
        <v>403820587</v>
      </c>
      <c r="C4" s="61" t="s">
        <v>51</v>
      </c>
      <c r="D4" s="60" t="str">
        <f>VLOOKUP(B4,BA:BC,3,FALSE)</f>
        <v>افرین</v>
      </c>
      <c r="E4" s="62" t="s">
        <v>39</v>
      </c>
      <c r="F4" s="63" t="s">
        <v>52</v>
      </c>
      <c r="G4" s="60">
        <v>80</v>
      </c>
      <c r="H4" s="60">
        <v>100</v>
      </c>
      <c r="I4" s="64" t="s">
        <v>40</v>
      </c>
      <c r="J4" s="64" t="s">
        <v>40</v>
      </c>
      <c r="K4" s="64" t="s">
        <v>40</v>
      </c>
      <c r="L4" s="64" t="s">
        <v>40</v>
      </c>
      <c r="M4" s="60">
        <v>81</v>
      </c>
      <c r="N4" s="64"/>
      <c r="O4" s="65"/>
      <c r="P4" s="65">
        <v>5</v>
      </c>
      <c r="Q4" s="64">
        <v>12</v>
      </c>
      <c r="R4" s="64" t="s">
        <v>41</v>
      </c>
      <c r="S4" s="64"/>
      <c r="T4" s="66"/>
      <c r="U4" s="66" t="s">
        <v>43</v>
      </c>
      <c r="V4" s="64">
        <v>31</v>
      </c>
      <c r="W4" s="66" t="s">
        <v>45</v>
      </c>
      <c r="X4" s="66" t="s">
        <v>53</v>
      </c>
      <c r="Y4" s="60">
        <v>21</v>
      </c>
      <c r="Z4" s="64" t="s">
        <v>54</v>
      </c>
      <c r="AA4" s="67">
        <v>9.9</v>
      </c>
      <c r="AB4" s="60"/>
      <c r="AC4" s="66"/>
      <c r="AD4" s="66"/>
      <c r="AE4" s="66"/>
      <c r="AF4" s="68"/>
      <c r="AG4" s="66"/>
      <c r="AH4" s="66"/>
      <c r="AI4" s="64"/>
      <c r="AJ4" s="64"/>
      <c r="AK4" s="64">
        <f>SUM(G4:M4)</f>
        <v>261</v>
      </c>
      <c r="AL4" s="64">
        <f>COUNTA(O4:Y4)</f>
        <v>8</v>
      </c>
      <c r="AM4" s="69">
        <f>0.9*AL4/11</f>
        <v>0.65454545454545454</v>
      </c>
      <c r="AN4" s="69">
        <f>1.9*AK4/670</f>
        <v>0.74014925373134322</v>
      </c>
      <c r="AO4" s="70">
        <f>AA4/5</f>
        <v>1.98</v>
      </c>
      <c r="AP4" s="64">
        <v>10.75</v>
      </c>
      <c r="AQ4" s="64"/>
      <c r="AR4" s="71">
        <f t="shared" ref="AR4:AR67" si="0">(AQ4*10/20)+(AP4*5/20)+AO4+AN4+AM4</f>
        <v>6.062194708276798</v>
      </c>
      <c r="AS4" s="64"/>
      <c r="AT4" s="64"/>
      <c r="AU4" s="11" t="s">
        <v>55</v>
      </c>
      <c r="AV4" s="12" t="e">
        <f>VLOOKUP($AV3,$B:$AQ,2,FALSE)</f>
        <v>#N/A</v>
      </c>
      <c r="AW4" s="13"/>
      <c r="AX4" s="9"/>
      <c r="AZ4" s="14">
        <v>1</v>
      </c>
      <c r="BA4" s="14">
        <v>400820816</v>
      </c>
      <c r="BB4" s="14" t="s">
        <v>56</v>
      </c>
      <c r="BC4" s="14" t="s">
        <v>57</v>
      </c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</row>
    <row r="5" spans="1:71" ht="24.95" customHeight="1">
      <c r="A5" s="59">
        <v>4</v>
      </c>
      <c r="B5" s="60">
        <v>403206064</v>
      </c>
      <c r="C5" s="61" t="s">
        <v>58</v>
      </c>
      <c r="D5" s="60" t="str">
        <f>VLOOKUP(B5,BA:BC,3,FALSE)</f>
        <v>ملینا</v>
      </c>
      <c r="E5" s="62" t="s">
        <v>39</v>
      </c>
      <c r="F5" s="63"/>
      <c r="G5" s="60">
        <v>80</v>
      </c>
      <c r="H5" s="60" t="s">
        <v>40</v>
      </c>
      <c r="I5" s="64" t="s">
        <v>59</v>
      </c>
      <c r="J5" s="64" t="s">
        <v>59</v>
      </c>
      <c r="K5" s="64">
        <v>98</v>
      </c>
      <c r="L5" s="64">
        <v>98</v>
      </c>
      <c r="M5" s="60"/>
      <c r="N5" s="64"/>
      <c r="O5" s="65"/>
      <c r="P5" s="65">
        <v>5</v>
      </c>
      <c r="Q5" s="64">
        <v>12</v>
      </c>
      <c r="R5" s="64" t="s">
        <v>41</v>
      </c>
      <c r="S5" s="64"/>
      <c r="T5" s="66" t="s">
        <v>42</v>
      </c>
      <c r="U5" s="66"/>
      <c r="V5" s="64">
        <v>31</v>
      </c>
      <c r="W5" s="66"/>
      <c r="X5" s="66" t="s">
        <v>53</v>
      </c>
      <c r="Y5" s="60">
        <v>21</v>
      </c>
      <c r="Z5" s="64" t="s">
        <v>60</v>
      </c>
      <c r="AA5" s="67">
        <v>9.9</v>
      </c>
      <c r="AB5" s="60"/>
      <c r="AC5" s="66"/>
      <c r="AD5" s="66"/>
      <c r="AE5" s="66"/>
      <c r="AF5" s="68"/>
      <c r="AG5" s="66"/>
      <c r="AH5" s="66"/>
      <c r="AI5" s="64"/>
      <c r="AJ5" s="64"/>
      <c r="AK5" s="64">
        <f>SUM(G5:M5)</f>
        <v>276</v>
      </c>
      <c r="AL5" s="64">
        <f>COUNTA(O5:Y5)</f>
        <v>7</v>
      </c>
      <c r="AM5" s="69">
        <f>0.9*AL5/11</f>
        <v>0.57272727272727275</v>
      </c>
      <c r="AN5" s="69">
        <f>1.9*AK5/670</f>
        <v>0.78268656716417906</v>
      </c>
      <c r="AO5" s="70">
        <f>AA5/5</f>
        <v>1.98</v>
      </c>
      <c r="AP5" s="64">
        <v>7.5</v>
      </c>
      <c r="AQ5" s="64"/>
      <c r="AR5" s="71">
        <f t="shared" si="0"/>
        <v>5.2104138398914515</v>
      </c>
      <c r="AS5" s="64"/>
      <c r="AT5" s="64"/>
      <c r="AU5" s="15" t="s">
        <v>61</v>
      </c>
      <c r="AV5" s="16" t="e">
        <f>AV15</f>
        <v>#N/A</v>
      </c>
      <c r="AW5" s="8" t="s">
        <v>62</v>
      </c>
      <c r="AX5" s="17"/>
      <c r="AZ5" s="14">
        <v>2</v>
      </c>
      <c r="BA5" s="14">
        <v>403201310</v>
      </c>
      <c r="BB5" s="14" t="s">
        <v>63</v>
      </c>
      <c r="BC5" s="14" t="s">
        <v>64</v>
      </c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</row>
    <row r="6" spans="1:71" ht="24.95" customHeight="1">
      <c r="A6" s="59">
        <v>5</v>
      </c>
      <c r="B6" s="60">
        <v>402820223</v>
      </c>
      <c r="C6" s="61" t="s">
        <v>65</v>
      </c>
      <c r="D6" s="60" t="str">
        <f>VLOOKUP(B6,BA:BC,3,FALSE)</f>
        <v>امیدوار</v>
      </c>
      <c r="E6" s="62" t="s">
        <v>39</v>
      </c>
      <c r="F6" s="63" t="s">
        <v>52</v>
      </c>
      <c r="G6" s="60">
        <v>85</v>
      </c>
      <c r="H6" s="60">
        <v>100</v>
      </c>
      <c r="I6" s="64">
        <v>100</v>
      </c>
      <c r="J6" s="64">
        <v>95</v>
      </c>
      <c r="K6" s="64" t="s">
        <v>40</v>
      </c>
      <c r="L6" s="64" t="s">
        <v>40</v>
      </c>
      <c r="M6" s="60"/>
      <c r="N6" s="64"/>
      <c r="O6" s="65"/>
      <c r="P6" s="65">
        <v>5</v>
      </c>
      <c r="Q6" s="64">
        <v>12</v>
      </c>
      <c r="R6" s="64" t="s">
        <v>41</v>
      </c>
      <c r="S6" s="64"/>
      <c r="T6" s="66"/>
      <c r="U6" s="66" t="s">
        <v>43</v>
      </c>
      <c r="V6" s="64">
        <v>31</v>
      </c>
      <c r="W6" s="66" t="s">
        <v>45</v>
      </c>
      <c r="X6" s="66" t="s">
        <v>53</v>
      </c>
      <c r="Y6" s="60">
        <v>21</v>
      </c>
      <c r="Z6" s="64" t="s">
        <v>66</v>
      </c>
      <c r="AA6" s="67">
        <v>9.9</v>
      </c>
      <c r="AB6" s="60"/>
      <c r="AC6" s="66"/>
      <c r="AD6" s="66"/>
      <c r="AE6" s="66"/>
      <c r="AF6" s="68"/>
      <c r="AG6" s="66"/>
      <c r="AH6" s="66"/>
      <c r="AI6" s="64"/>
      <c r="AJ6" s="64"/>
      <c r="AK6" s="64">
        <f>SUM(G6:M6)</f>
        <v>380</v>
      </c>
      <c r="AL6" s="64">
        <f>COUNTA(O6:Y6)</f>
        <v>8</v>
      </c>
      <c r="AM6" s="69">
        <f>0.9*AL6/11</f>
        <v>0.65454545454545454</v>
      </c>
      <c r="AN6" s="69">
        <f>1.9*AK6/670</f>
        <v>1.0776119402985074</v>
      </c>
      <c r="AO6" s="70">
        <f>AA6/5</f>
        <v>1.98</v>
      </c>
      <c r="AP6" s="64">
        <v>16.5</v>
      </c>
      <c r="AQ6" s="64"/>
      <c r="AR6" s="71">
        <f t="shared" si="0"/>
        <v>7.8371573948439623</v>
      </c>
      <c r="AS6" s="64"/>
      <c r="AT6" s="64"/>
      <c r="AU6" s="15"/>
      <c r="AV6" s="16"/>
      <c r="AW6" s="8"/>
      <c r="AX6" s="17"/>
      <c r="AZ6" s="14">
        <v>3</v>
      </c>
      <c r="BA6" s="14">
        <v>403820587</v>
      </c>
      <c r="BB6" s="14" t="s">
        <v>67</v>
      </c>
      <c r="BC6" s="14" t="s">
        <v>68</v>
      </c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</row>
    <row r="7" spans="1:71" ht="24.95" customHeight="1">
      <c r="A7" s="59">
        <v>8</v>
      </c>
      <c r="B7" s="60">
        <v>400820816</v>
      </c>
      <c r="C7" s="61" t="s">
        <v>69</v>
      </c>
      <c r="D7" s="60" t="str">
        <f>VLOOKUP(B7,BA:BC,3,FALSE)</f>
        <v>ازادی</v>
      </c>
      <c r="E7" s="62" t="s">
        <v>39</v>
      </c>
      <c r="F7" s="63"/>
      <c r="G7" s="60">
        <v>60</v>
      </c>
      <c r="H7" s="60">
        <v>60</v>
      </c>
      <c r="I7" s="64" t="s">
        <v>40</v>
      </c>
      <c r="J7" s="64">
        <v>100</v>
      </c>
      <c r="K7" s="64">
        <v>60</v>
      </c>
      <c r="L7" s="64" t="s">
        <v>40</v>
      </c>
      <c r="M7" s="60"/>
      <c r="N7" s="64"/>
      <c r="O7" s="65"/>
      <c r="P7" s="65">
        <v>5</v>
      </c>
      <c r="Q7" s="64"/>
      <c r="R7" s="64" t="s">
        <v>41</v>
      </c>
      <c r="S7" s="64"/>
      <c r="T7" s="66"/>
      <c r="U7" s="66" t="s">
        <v>70</v>
      </c>
      <c r="V7" s="64"/>
      <c r="W7" s="66"/>
      <c r="X7" s="66"/>
      <c r="Y7" s="60"/>
      <c r="Z7" s="64"/>
      <c r="AA7" s="67"/>
      <c r="AB7" s="60"/>
      <c r="AC7" s="66"/>
      <c r="AD7" s="66"/>
      <c r="AE7" s="66"/>
      <c r="AF7" s="68"/>
      <c r="AG7" s="66"/>
      <c r="AH7" s="66"/>
      <c r="AI7" s="64"/>
      <c r="AJ7" s="64"/>
      <c r="AK7" s="64">
        <f>SUM(G7:M7)</f>
        <v>280</v>
      </c>
      <c r="AL7" s="64">
        <f>COUNTA(O7:Y7)</f>
        <v>3</v>
      </c>
      <c r="AM7" s="69">
        <f>0.9*AL7/11</f>
        <v>0.24545454545454548</v>
      </c>
      <c r="AN7" s="69">
        <f>1.9*AK7/670</f>
        <v>0.79402985074626864</v>
      </c>
      <c r="AO7" s="70">
        <f>AA7/5</f>
        <v>0</v>
      </c>
      <c r="AP7" s="64"/>
      <c r="AQ7" s="64"/>
      <c r="AR7" s="71">
        <f t="shared" si="0"/>
        <v>1.0394843962008142</v>
      </c>
      <c r="AS7" s="64"/>
      <c r="AT7" s="64"/>
      <c r="AU7" s="18" t="s">
        <v>71</v>
      </c>
      <c r="AV7" s="19" t="e">
        <f>VLOOKUP($AV$3,B:AR,41,FALSE)</f>
        <v>#N/A</v>
      </c>
      <c r="AW7" s="20" t="s">
        <v>72</v>
      </c>
      <c r="AX7" s="21"/>
      <c r="AZ7" s="14">
        <v>4</v>
      </c>
      <c r="BA7" s="14">
        <v>402820223</v>
      </c>
      <c r="BB7" s="14" t="s">
        <v>73</v>
      </c>
      <c r="BC7" s="14" t="s">
        <v>74</v>
      </c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</row>
    <row r="8" spans="1:71" ht="24.95" customHeight="1">
      <c r="A8" s="59">
        <v>9</v>
      </c>
      <c r="B8" s="60">
        <v>402820578</v>
      </c>
      <c r="C8" s="61" t="s">
        <v>75</v>
      </c>
      <c r="D8" s="60" t="str">
        <f>VLOOKUP(B8,BA:BC,3,FALSE)</f>
        <v>بحرالعین</v>
      </c>
      <c r="E8" s="62"/>
      <c r="F8" s="63"/>
      <c r="G8" s="60" t="s">
        <v>40</v>
      </c>
      <c r="H8" s="60" t="s">
        <v>40</v>
      </c>
      <c r="I8" s="64">
        <v>95</v>
      </c>
      <c r="J8" s="64" t="s">
        <v>40</v>
      </c>
      <c r="K8" s="64"/>
      <c r="L8" s="64"/>
      <c r="M8" s="60"/>
      <c r="N8" s="64"/>
      <c r="O8" s="65"/>
      <c r="P8" s="65"/>
      <c r="Q8" s="64"/>
      <c r="R8" s="64"/>
      <c r="S8" s="64"/>
      <c r="T8" s="66" t="s">
        <v>42</v>
      </c>
      <c r="U8" s="66" t="s">
        <v>43</v>
      </c>
      <c r="V8" s="64" t="s">
        <v>44</v>
      </c>
      <c r="W8" s="66" t="s">
        <v>76</v>
      </c>
      <c r="X8" s="66"/>
      <c r="Y8" s="60"/>
      <c r="Z8" s="64" t="s">
        <v>77</v>
      </c>
      <c r="AA8" s="67" t="s">
        <v>78</v>
      </c>
      <c r="AB8" s="60"/>
      <c r="AC8" s="66"/>
      <c r="AD8" s="66"/>
      <c r="AE8" s="66"/>
      <c r="AF8" s="68"/>
      <c r="AG8" s="66"/>
      <c r="AH8" s="66"/>
      <c r="AI8" s="64"/>
      <c r="AJ8" s="64"/>
      <c r="AK8" s="64">
        <f>SUM(G8:M8)</f>
        <v>95</v>
      </c>
      <c r="AL8" s="64">
        <f>COUNTA(O8:Y8)</f>
        <v>4</v>
      </c>
      <c r="AM8" s="69">
        <f>0.9*AL8/11</f>
        <v>0.32727272727272727</v>
      </c>
      <c r="AN8" s="69">
        <f>1.9*AK8/670</f>
        <v>0.26940298507462684</v>
      </c>
      <c r="AO8" s="70"/>
      <c r="AP8" s="64"/>
      <c r="AQ8" s="64"/>
      <c r="AR8" s="71">
        <f t="shared" si="0"/>
        <v>0.59667571234735406</v>
      </c>
      <c r="AS8" s="64"/>
      <c r="AT8" s="64"/>
      <c r="AU8" s="18" t="s">
        <v>79</v>
      </c>
      <c r="AV8" s="19" t="e">
        <f>VLOOKUP($AV$3,B:AR,42,FALSE)</f>
        <v>#N/A</v>
      </c>
      <c r="AW8" s="20"/>
      <c r="AX8" s="21"/>
      <c r="AZ8" s="14">
        <v>5</v>
      </c>
      <c r="BA8" s="14">
        <v>402820578</v>
      </c>
      <c r="BB8" s="14" t="s">
        <v>80</v>
      </c>
      <c r="BC8" s="14" t="s">
        <v>81</v>
      </c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</row>
    <row r="9" spans="1:71" ht="24.95" customHeight="1">
      <c r="A9" s="59">
        <v>10</v>
      </c>
      <c r="B9" s="60">
        <v>403205300</v>
      </c>
      <c r="C9" s="61" t="s">
        <v>82</v>
      </c>
      <c r="D9" s="60" t="str">
        <f>VLOOKUP(B9,BA:BC,3,FALSE)</f>
        <v>برزگر</v>
      </c>
      <c r="E9" s="62" t="s">
        <v>39</v>
      </c>
      <c r="F9" s="63"/>
      <c r="G9" s="60" t="s">
        <v>40</v>
      </c>
      <c r="H9" s="60" t="s">
        <v>40</v>
      </c>
      <c r="I9" s="64" t="s">
        <v>40</v>
      </c>
      <c r="J9" s="64" t="s">
        <v>40</v>
      </c>
      <c r="K9" s="64" t="s">
        <v>40</v>
      </c>
      <c r="L9" s="64" t="s">
        <v>40</v>
      </c>
      <c r="M9" s="60"/>
      <c r="N9" s="64"/>
      <c r="O9" s="65"/>
      <c r="P9" s="65">
        <v>5</v>
      </c>
      <c r="Q9" s="64" t="s">
        <v>83</v>
      </c>
      <c r="R9" s="64"/>
      <c r="S9" s="64"/>
      <c r="T9" s="66" t="s">
        <v>42</v>
      </c>
      <c r="U9" s="66" t="s">
        <v>43</v>
      </c>
      <c r="V9" s="64" t="s">
        <v>84</v>
      </c>
      <c r="W9" s="66" t="s">
        <v>85</v>
      </c>
      <c r="X9" s="66"/>
      <c r="Y9" s="60"/>
      <c r="Z9" s="64" t="s">
        <v>86</v>
      </c>
      <c r="AA9" s="67" t="s">
        <v>78</v>
      </c>
      <c r="AB9" s="60"/>
      <c r="AC9" s="66"/>
      <c r="AD9" s="66"/>
      <c r="AE9" s="66"/>
      <c r="AF9" s="68"/>
      <c r="AG9" s="66"/>
      <c r="AH9" s="66"/>
      <c r="AI9" s="64"/>
      <c r="AJ9" s="64"/>
      <c r="AK9" s="64">
        <f>SUM(G9:M9)</f>
        <v>0</v>
      </c>
      <c r="AL9" s="64">
        <f>COUNTA(O9:Y9)</f>
        <v>6</v>
      </c>
      <c r="AM9" s="69">
        <f>0.9*AL9/11</f>
        <v>0.49090909090909096</v>
      </c>
      <c r="AN9" s="69">
        <f>1.9*AK9/670</f>
        <v>0</v>
      </c>
      <c r="AO9" s="70"/>
      <c r="AP9" s="64">
        <v>2.25</v>
      </c>
      <c r="AQ9" s="64"/>
      <c r="AR9" s="71">
        <f t="shared" si="0"/>
        <v>1.053409090909091</v>
      </c>
      <c r="AS9" s="64"/>
      <c r="AT9" s="64"/>
      <c r="AU9" s="18" t="s">
        <v>87</v>
      </c>
      <c r="AV9" s="19">
        <f>IFERROR(AV7*5/20,0)</f>
        <v>0</v>
      </c>
      <c r="AW9" s="20"/>
      <c r="AX9" s="21"/>
      <c r="AZ9" s="14">
        <v>6</v>
      </c>
      <c r="BA9" s="14">
        <v>403205300</v>
      </c>
      <c r="BB9" s="14" t="s">
        <v>88</v>
      </c>
      <c r="BC9" s="14" t="s">
        <v>89</v>
      </c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</row>
    <row r="10" spans="1:71" ht="24.95" customHeight="1">
      <c r="A10" s="59">
        <v>12</v>
      </c>
      <c r="B10" s="60">
        <v>402820586</v>
      </c>
      <c r="C10" s="61" t="s">
        <v>90</v>
      </c>
      <c r="D10" s="60" t="str">
        <f>VLOOKUP(B10,BA:BC,3,FALSE)</f>
        <v>تن</v>
      </c>
      <c r="E10" s="62"/>
      <c r="F10" s="63"/>
      <c r="G10" s="60" t="s">
        <v>40</v>
      </c>
      <c r="H10" s="60" t="s">
        <v>40</v>
      </c>
      <c r="I10" s="64" t="s">
        <v>40</v>
      </c>
      <c r="J10" s="64" t="s">
        <v>40</v>
      </c>
      <c r="K10" s="64" t="s">
        <v>59</v>
      </c>
      <c r="L10" s="64"/>
      <c r="M10" s="60"/>
      <c r="N10" s="64"/>
      <c r="O10" s="65"/>
      <c r="P10" s="65"/>
      <c r="Q10" s="64"/>
      <c r="R10" s="64"/>
      <c r="S10" s="64"/>
      <c r="T10" s="66"/>
      <c r="U10" s="66" t="s">
        <v>43</v>
      </c>
      <c r="V10" s="64"/>
      <c r="W10" s="66" t="s">
        <v>85</v>
      </c>
      <c r="X10" s="66"/>
      <c r="Y10" s="60"/>
      <c r="Z10" s="64"/>
      <c r="AA10" s="67" t="s">
        <v>91</v>
      </c>
      <c r="AB10" s="60"/>
      <c r="AC10" s="66"/>
      <c r="AD10" s="66"/>
      <c r="AE10" s="66"/>
      <c r="AF10" s="68"/>
      <c r="AG10" s="66"/>
      <c r="AH10" s="66"/>
      <c r="AI10" s="64"/>
      <c r="AJ10" s="64"/>
      <c r="AK10" s="64">
        <f>SUM(G10:M10)</f>
        <v>0</v>
      </c>
      <c r="AL10" s="64">
        <f>COUNTA(O10:Y10)</f>
        <v>2</v>
      </c>
      <c r="AM10" s="69">
        <f>0.9*AL10/11</f>
        <v>0.16363636363636364</v>
      </c>
      <c r="AN10" s="69">
        <f>1.9*AK10/670</f>
        <v>0</v>
      </c>
      <c r="AO10" s="70"/>
      <c r="AP10" s="64"/>
      <c r="AQ10" s="64"/>
      <c r="AR10" s="71">
        <f t="shared" si="0"/>
        <v>0.16363636363636364</v>
      </c>
      <c r="AS10" s="64"/>
      <c r="AT10" s="64"/>
      <c r="AU10" s="18" t="s">
        <v>92</v>
      </c>
      <c r="AV10" s="22">
        <f>IFERROR(AV8*10/20,0)</f>
        <v>0</v>
      </c>
      <c r="AW10" s="8" t="s">
        <v>93</v>
      </c>
      <c r="AX10" s="9"/>
      <c r="AZ10" s="14">
        <v>7</v>
      </c>
      <c r="BA10" s="14">
        <v>402820586</v>
      </c>
      <c r="BB10" s="14" t="s">
        <v>94</v>
      </c>
      <c r="BC10" s="14" t="s">
        <v>95</v>
      </c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</row>
    <row r="11" spans="1:71" ht="24.95" customHeight="1">
      <c r="A11" s="59">
        <v>13</v>
      </c>
      <c r="B11" s="60">
        <v>403202154</v>
      </c>
      <c r="C11" s="61" t="s">
        <v>96</v>
      </c>
      <c r="D11" s="60" t="str">
        <f>VLOOKUP(B11,BA:BC,3,FALSE)</f>
        <v>تندرو</v>
      </c>
      <c r="E11" s="62" t="s">
        <v>39</v>
      </c>
      <c r="F11" s="63"/>
      <c r="G11" s="60">
        <v>90</v>
      </c>
      <c r="H11" s="60" t="s">
        <v>40</v>
      </c>
      <c r="I11" s="64">
        <v>90</v>
      </c>
      <c r="J11" s="64">
        <v>100</v>
      </c>
      <c r="K11" s="64">
        <v>100</v>
      </c>
      <c r="L11" s="64" t="s">
        <v>40</v>
      </c>
      <c r="M11" s="60"/>
      <c r="N11" s="64"/>
      <c r="O11" s="65">
        <v>28</v>
      </c>
      <c r="P11" s="65">
        <v>5</v>
      </c>
      <c r="Q11" s="64">
        <v>12</v>
      </c>
      <c r="R11" s="64"/>
      <c r="S11" s="64"/>
      <c r="T11" s="66" t="s">
        <v>42</v>
      </c>
      <c r="U11" s="66" t="s">
        <v>43</v>
      </c>
      <c r="V11" s="64" t="s">
        <v>44</v>
      </c>
      <c r="W11" s="66" t="s">
        <v>45</v>
      </c>
      <c r="X11" s="66"/>
      <c r="Y11" s="60">
        <v>21</v>
      </c>
      <c r="Z11" s="64" t="s">
        <v>97</v>
      </c>
      <c r="AA11" s="67">
        <v>9.9</v>
      </c>
      <c r="AB11" s="60"/>
      <c r="AC11" s="66"/>
      <c r="AD11" s="66"/>
      <c r="AE11" s="66"/>
      <c r="AF11" s="68"/>
      <c r="AG11" s="66"/>
      <c r="AH11" s="66"/>
      <c r="AI11" s="64"/>
      <c r="AJ11" s="64"/>
      <c r="AK11" s="64">
        <f>SUM(G11:M11)</f>
        <v>380</v>
      </c>
      <c r="AL11" s="64">
        <f>COUNTA(O11:Y11)</f>
        <v>8</v>
      </c>
      <c r="AM11" s="69">
        <f>0.9*AL11/11</f>
        <v>0.65454545454545454</v>
      </c>
      <c r="AN11" s="69">
        <f>1.9*AK11/670</f>
        <v>1.0776119402985074</v>
      </c>
      <c r="AO11" s="70">
        <f>AA11/5</f>
        <v>1.98</v>
      </c>
      <c r="AP11" s="64">
        <v>19.25</v>
      </c>
      <c r="AQ11" s="64"/>
      <c r="AR11" s="71">
        <f t="shared" si="0"/>
        <v>8.5246573948439632</v>
      </c>
      <c r="AS11" s="64"/>
      <c r="AT11" s="64"/>
      <c r="AU11" s="18"/>
      <c r="AV11" s="22"/>
      <c r="AW11" s="8"/>
      <c r="AX11" s="9"/>
      <c r="AZ11" s="14">
        <v>8</v>
      </c>
      <c r="BA11" s="14">
        <v>403202154</v>
      </c>
      <c r="BB11" s="14" t="s">
        <v>98</v>
      </c>
      <c r="BC11" s="14" t="s">
        <v>99</v>
      </c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</row>
    <row r="12" spans="1:71" ht="24.95" customHeight="1">
      <c r="A12" s="59">
        <v>14</v>
      </c>
      <c r="B12" s="60">
        <v>403201095</v>
      </c>
      <c r="C12" s="61" t="s">
        <v>100</v>
      </c>
      <c r="D12" s="60" t="str">
        <f>VLOOKUP(B12,BA:BC,3,FALSE)</f>
        <v>جعفری</v>
      </c>
      <c r="E12" s="62" t="s">
        <v>39</v>
      </c>
      <c r="F12" s="63"/>
      <c r="G12" s="60" t="s">
        <v>40</v>
      </c>
      <c r="H12" s="60" t="s">
        <v>40</v>
      </c>
      <c r="I12" s="64">
        <v>90</v>
      </c>
      <c r="J12" s="64">
        <v>30</v>
      </c>
      <c r="K12" s="64">
        <v>100</v>
      </c>
      <c r="L12" s="64">
        <v>100</v>
      </c>
      <c r="M12" s="60">
        <v>83</v>
      </c>
      <c r="N12" s="64"/>
      <c r="O12" s="65">
        <v>28</v>
      </c>
      <c r="P12" s="65">
        <v>5</v>
      </c>
      <c r="Q12" s="64">
        <v>12</v>
      </c>
      <c r="R12" s="64" t="s">
        <v>41</v>
      </c>
      <c r="S12" s="64"/>
      <c r="T12" s="66" t="s">
        <v>42</v>
      </c>
      <c r="U12" s="66" t="s">
        <v>43</v>
      </c>
      <c r="V12" s="64"/>
      <c r="W12" s="66" t="s">
        <v>45</v>
      </c>
      <c r="X12" s="66"/>
      <c r="Y12" s="60">
        <v>21</v>
      </c>
      <c r="Z12" s="64" t="s">
        <v>101</v>
      </c>
      <c r="AA12" s="67">
        <v>9.1999999999999993</v>
      </c>
      <c r="AB12" s="60"/>
      <c r="AC12" s="66"/>
      <c r="AD12" s="66"/>
      <c r="AE12" s="66"/>
      <c r="AF12" s="68"/>
      <c r="AG12" s="66"/>
      <c r="AH12" s="66"/>
      <c r="AI12" s="64"/>
      <c r="AJ12" s="64"/>
      <c r="AK12" s="64">
        <f>SUM(G12:M12)</f>
        <v>403</v>
      </c>
      <c r="AL12" s="64">
        <f>COUNTA(O12:Y12)</f>
        <v>8</v>
      </c>
      <c r="AM12" s="69">
        <f>0.9*AL12/11</f>
        <v>0.65454545454545454</v>
      </c>
      <c r="AN12" s="69">
        <f>1.9*AK12/670</f>
        <v>1.1428358208955223</v>
      </c>
      <c r="AO12" s="70">
        <f>AA12/5</f>
        <v>1.8399999999999999</v>
      </c>
      <c r="AP12" s="64">
        <v>12.25</v>
      </c>
      <c r="AQ12" s="64"/>
      <c r="AR12" s="71">
        <f t="shared" si="0"/>
        <v>6.6998812754409762</v>
      </c>
      <c r="AS12" s="64"/>
      <c r="AT12" s="64"/>
      <c r="AU12" s="18" t="s">
        <v>102</v>
      </c>
      <c r="AV12" s="19" t="e">
        <f>VLOOKUP($AV$3,B:AR,38,FALSE)</f>
        <v>#N/A</v>
      </c>
      <c r="AW12" s="13"/>
      <c r="AX12" s="9"/>
      <c r="AZ12" s="14">
        <v>9</v>
      </c>
      <c r="BA12" s="14">
        <v>403201095</v>
      </c>
      <c r="BB12" s="14" t="s">
        <v>103</v>
      </c>
      <c r="BC12" s="14" t="s">
        <v>104</v>
      </c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</row>
    <row r="13" spans="1:71" ht="24.95" customHeight="1">
      <c r="A13" s="59">
        <v>16</v>
      </c>
      <c r="B13" s="60">
        <v>403473112</v>
      </c>
      <c r="C13" s="61" t="s">
        <v>105</v>
      </c>
      <c r="D13" s="60" t="str">
        <f>VLOOKUP(B13,BA:BC,3,FALSE)</f>
        <v>حاتمی</v>
      </c>
      <c r="E13" s="62" t="s">
        <v>39</v>
      </c>
      <c r="F13" s="63"/>
      <c r="G13" s="60" t="s">
        <v>40</v>
      </c>
      <c r="H13" s="60">
        <v>100</v>
      </c>
      <c r="I13" s="64">
        <v>95</v>
      </c>
      <c r="J13" s="64">
        <v>95</v>
      </c>
      <c r="K13" s="64" t="s">
        <v>40</v>
      </c>
      <c r="L13" s="64" t="s">
        <v>40</v>
      </c>
      <c r="M13" s="60"/>
      <c r="N13" s="64"/>
      <c r="O13" s="65">
        <v>28</v>
      </c>
      <c r="P13" s="65">
        <v>5</v>
      </c>
      <c r="Q13" s="64">
        <v>12</v>
      </c>
      <c r="R13" s="64"/>
      <c r="S13" s="64"/>
      <c r="T13" s="66" t="s">
        <v>42</v>
      </c>
      <c r="U13" s="66" t="s">
        <v>43</v>
      </c>
      <c r="V13" s="64">
        <v>31</v>
      </c>
      <c r="W13" s="66" t="s">
        <v>76</v>
      </c>
      <c r="X13" s="66" t="s">
        <v>53</v>
      </c>
      <c r="Y13" s="60">
        <v>21</v>
      </c>
      <c r="Z13" s="64" t="s">
        <v>106</v>
      </c>
      <c r="AA13" s="67">
        <v>10</v>
      </c>
      <c r="AB13" s="60"/>
      <c r="AC13" s="66"/>
      <c r="AD13" s="66"/>
      <c r="AE13" s="66"/>
      <c r="AF13" s="68"/>
      <c r="AG13" s="66"/>
      <c r="AH13" s="66"/>
      <c r="AI13" s="64"/>
      <c r="AJ13" s="64"/>
      <c r="AK13" s="64">
        <f>SUM(G13:M13)</f>
        <v>290</v>
      </c>
      <c r="AL13" s="64">
        <f>COUNTA(O13:Y13)</f>
        <v>9</v>
      </c>
      <c r="AM13" s="69">
        <f>0.9*AL13/11</f>
        <v>0.73636363636363633</v>
      </c>
      <c r="AN13" s="69">
        <f>1.9*AK13/670</f>
        <v>0.82238805970149254</v>
      </c>
      <c r="AO13" s="70">
        <f>AA13/5</f>
        <v>2</v>
      </c>
      <c r="AP13" s="64">
        <v>5.75</v>
      </c>
      <c r="AQ13" s="64"/>
      <c r="AR13" s="71">
        <f t="shared" si="0"/>
        <v>4.9962516960651291</v>
      </c>
      <c r="AS13" s="64"/>
      <c r="AT13" s="64"/>
      <c r="AU13" s="18" t="s">
        <v>107</v>
      </c>
      <c r="AV13" s="19" t="e">
        <f>VLOOKUP($AV$3,B:AR,39,FALSE)</f>
        <v>#N/A</v>
      </c>
      <c r="AW13" s="23"/>
      <c r="AX13" s="24"/>
      <c r="AZ13" s="14">
        <v>10</v>
      </c>
      <c r="BA13" s="14">
        <v>403473112</v>
      </c>
      <c r="BB13" s="14" t="s">
        <v>94</v>
      </c>
      <c r="BC13" s="14" t="s">
        <v>108</v>
      </c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</row>
    <row r="14" spans="1:71" ht="24.95" customHeight="1" thickBot="1">
      <c r="A14" s="59">
        <v>17</v>
      </c>
      <c r="B14" s="60">
        <v>403820425</v>
      </c>
      <c r="C14" s="61" t="s">
        <v>109</v>
      </c>
      <c r="D14" s="60" t="str">
        <f>VLOOKUP(B14,BA:BC,3,FALSE)</f>
        <v>حاجی ستاره زاده</v>
      </c>
      <c r="E14" s="62" t="s">
        <v>39</v>
      </c>
      <c r="F14" s="63"/>
      <c r="G14" s="60">
        <v>65</v>
      </c>
      <c r="H14" s="60">
        <v>90</v>
      </c>
      <c r="I14" s="64">
        <v>100</v>
      </c>
      <c r="J14" s="64">
        <v>100</v>
      </c>
      <c r="K14" s="64" t="s">
        <v>40</v>
      </c>
      <c r="L14" s="64" t="s">
        <v>40</v>
      </c>
      <c r="M14" s="60">
        <v>90</v>
      </c>
      <c r="N14" s="64"/>
      <c r="O14" s="65">
        <v>28</v>
      </c>
      <c r="P14" s="65">
        <v>5</v>
      </c>
      <c r="Q14" s="64">
        <v>12</v>
      </c>
      <c r="R14" s="64" t="s">
        <v>110</v>
      </c>
      <c r="S14" s="64"/>
      <c r="T14" s="66" t="s">
        <v>42</v>
      </c>
      <c r="U14" s="66" t="s">
        <v>43</v>
      </c>
      <c r="V14" s="64">
        <v>31</v>
      </c>
      <c r="W14" s="66" t="s">
        <v>111</v>
      </c>
      <c r="X14" s="66"/>
      <c r="Y14" s="60">
        <v>21</v>
      </c>
      <c r="Z14" s="64" t="s">
        <v>112</v>
      </c>
      <c r="AA14" s="67">
        <v>10</v>
      </c>
      <c r="AB14" s="60"/>
      <c r="AC14" s="66"/>
      <c r="AD14" s="66"/>
      <c r="AE14" s="66"/>
      <c r="AF14" s="68"/>
      <c r="AG14" s="66"/>
      <c r="AH14" s="66"/>
      <c r="AI14" s="64"/>
      <c r="AJ14" s="64"/>
      <c r="AK14" s="64">
        <f>SUM(G14:M14)</f>
        <v>445</v>
      </c>
      <c r="AL14" s="64">
        <f>COUNTA(O14:Y14)</f>
        <v>9</v>
      </c>
      <c r="AM14" s="69">
        <f>0.9*AL14/11</f>
        <v>0.73636363636363633</v>
      </c>
      <c r="AN14" s="69">
        <f>1.9*AK14/670</f>
        <v>1.2619402985074626</v>
      </c>
      <c r="AO14" s="70">
        <f>AA14/5</f>
        <v>2</v>
      </c>
      <c r="AP14" s="64">
        <v>19.75</v>
      </c>
      <c r="AQ14" s="64"/>
      <c r="AR14" s="71">
        <f t="shared" si="0"/>
        <v>8.9358039348710996</v>
      </c>
      <c r="AS14" s="64"/>
      <c r="AT14" s="64"/>
      <c r="AU14" s="18" t="s">
        <v>113</v>
      </c>
      <c r="AV14" s="19" t="e">
        <f>VLOOKUP($AV$3,B:AR,40,FALSE)</f>
        <v>#N/A</v>
      </c>
      <c r="AW14" s="25"/>
      <c r="AX14" s="26"/>
      <c r="AZ14" s="14">
        <v>11</v>
      </c>
      <c r="BA14" s="14">
        <v>403820425</v>
      </c>
      <c r="BB14" s="14" t="s">
        <v>114</v>
      </c>
      <c r="BC14" s="14" t="s">
        <v>115</v>
      </c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</row>
    <row r="15" spans="1:71" ht="24.95" customHeight="1" thickBot="1">
      <c r="A15" s="59">
        <v>18</v>
      </c>
      <c r="B15" s="60">
        <v>402470318</v>
      </c>
      <c r="C15" s="61" t="s">
        <v>116</v>
      </c>
      <c r="D15" s="60" t="str">
        <f>VLOOKUP(B15,BA:BC,3,FALSE)</f>
        <v>حق پرست</v>
      </c>
      <c r="E15" s="62" t="s">
        <v>39</v>
      </c>
      <c r="F15" s="63"/>
      <c r="G15" s="60" t="s">
        <v>40</v>
      </c>
      <c r="H15" s="60" t="s">
        <v>40</v>
      </c>
      <c r="I15" s="64" t="s">
        <v>40</v>
      </c>
      <c r="J15" s="64" t="s">
        <v>40</v>
      </c>
      <c r="K15" s="64" t="s">
        <v>40</v>
      </c>
      <c r="L15" s="64" t="s">
        <v>40</v>
      </c>
      <c r="M15" s="60"/>
      <c r="N15" s="64"/>
      <c r="O15" s="65"/>
      <c r="P15" s="65"/>
      <c r="Q15" s="64"/>
      <c r="R15" s="64"/>
      <c r="S15" s="64"/>
      <c r="T15" s="66"/>
      <c r="U15" s="66"/>
      <c r="V15" s="64"/>
      <c r="W15" s="66"/>
      <c r="X15" s="66"/>
      <c r="Y15" s="60"/>
      <c r="Z15" s="64"/>
      <c r="AA15" s="67"/>
      <c r="AB15" s="60"/>
      <c r="AC15" s="66"/>
      <c r="AD15" s="66"/>
      <c r="AE15" s="66"/>
      <c r="AF15" s="68"/>
      <c r="AG15" s="66"/>
      <c r="AH15" s="66"/>
      <c r="AI15" s="64"/>
      <c r="AJ15" s="64"/>
      <c r="AK15" s="64">
        <f>SUM(G15:M15)</f>
        <v>0</v>
      </c>
      <c r="AL15" s="64">
        <f>COUNTA(O15:Y15)</f>
        <v>0</v>
      </c>
      <c r="AM15" s="69">
        <f>0.9*AL15/11</f>
        <v>0</v>
      </c>
      <c r="AN15" s="69">
        <f>1.9*AK15/670</f>
        <v>0</v>
      </c>
      <c r="AO15" s="70">
        <f>AA15/5</f>
        <v>0</v>
      </c>
      <c r="AP15" s="64"/>
      <c r="AQ15" s="64"/>
      <c r="AR15" s="71">
        <f t="shared" si="0"/>
        <v>0</v>
      </c>
      <c r="AS15" s="64"/>
      <c r="AT15" s="64"/>
      <c r="AU15" s="27" t="s">
        <v>117</v>
      </c>
      <c r="AV15" s="28" t="e">
        <f>SUM(AV9:AV14)</f>
        <v>#N/A</v>
      </c>
      <c r="AW15" s="29"/>
      <c r="AX15" s="30"/>
      <c r="AZ15" s="14">
        <v>12</v>
      </c>
      <c r="BA15" s="14">
        <v>402470318</v>
      </c>
      <c r="BB15" s="14" t="s">
        <v>118</v>
      </c>
      <c r="BC15" s="14" t="s">
        <v>119</v>
      </c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</row>
    <row r="16" spans="1:71" ht="24.95" customHeight="1">
      <c r="A16" s="59">
        <v>20</v>
      </c>
      <c r="B16" s="60">
        <v>403820538</v>
      </c>
      <c r="C16" s="61" t="s">
        <v>120</v>
      </c>
      <c r="D16" s="60" t="str">
        <f>VLOOKUP(B16,BA:BC,3,FALSE)</f>
        <v>دهقان</v>
      </c>
      <c r="E16" s="62" t="s">
        <v>39</v>
      </c>
      <c r="F16" s="63"/>
      <c r="G16" s="60">
        <v>95</v>
      </c>
      <c r="H16" s="60" t="s">
        <v>40</v>
      </c>
      <c r="I16" s="64">
        <v>100</v>
      </c>
      <c r="J16" s="64" t="s">
        <v>40</v>
      </c>
      <c r="K16" s="64" t="s">
        <v>40</v>
      </c>
      <c r="L16" s="64" t="s">
        <v>40</v>
      </c>
      <c r="M16" s="60">
        <v>90</v>
      </c>
      <c r="N16" s="64"/>
      <c r="O16" s="65">
        <v>28</v>
      </c>
      <c r="P16" s="65">
        <v>5</v>
      </c>
      <c r="Q16" s="64">
        <v>12</v>
      </c>
      <c r="R16" s="64" t="s">
        <v>41</v>
      </c>
      <c r="S16" s="64"/>
      <c r="T16" s="66" t="s">
        <v>42</v>
      </c>
      <c r="U16" s="66" t="s">
        <v>76</v>
      </c>
      <c r="V16" s="64">
        <v>31</v>
      </c>
      <c r="W16" s="66" t="s">
        <v>45</v>
      </c>
      <c r="X16" s="66" t="s">
        <v>53</v>
      </c>
      <c r="Y16" s="60">
        <v>21</v>
      </c>
      <c r="Z16" s="64" t="s">
        <v>121</v>
      </c>
      <c r="AA16" s="67">
        <v>10</v>
      </c>
      <c r="AB16" s="60"/>
      <c r="AC16" s="66"/>
      <c r="AD16" s="66"/>
      <c r="AE16" s="66"/>
      <c r="AF16" s="68"/>
      <c r="AG16" s="66"/>
      <c r="AH16" s="66"/>
      <c r="AI16" s="64"/>
      <c r="AJ16" s="64"/>
      <c r="AK16" s="64">
        <f>SUM(G16:M16)</f>
        <v>285</v>
      </c>
      <c r="AL16" s="64">
        <f>COUNTA(O16:Y16)</f>
        <v>10</v>
      </c>
      <c r="AM16" s="69">
        <f>0.9*AL16/11</f>
        <v>0.81818181818181823</v>
      </c>
      <c r="AN16" s="69">
        <f>1.9*AK16/670</f>
        <v>0.80820895522388059</v>
      </c>
      <c r="AO16" s="70">
        <f>AA16/5</f>
        <v>2</v>
      </c>
      <c r="AP16" s="64">
        <v>18.5</v>
      </c>
      <c r="AQ16" s="64"/>
      <c r="AR16" s="71">
        <f t="shared" si="0"/>
        <v>8.2513907734056993</v>
      </c>
      <c r="AS16" s="64"/>
      <c r="AT16" s="64"/>
      <c r="AU16" s="31" t="s">
        <v>122</v>
      </c>
      <c r="AZ16" s="14">
        <v>13</v>
      </c>
      <c r="BA16" s="14">
        <v>403820031</v>
      </c>
      <c r="BB16" s="14" t="s">
        <v>123</v>
      </c>
      <c r="BC16" s="14" t="s">
        <v>124</v>
      </c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</row>
    <row r="17" spans="1:71" ht="24.95" customHeight="1">
      <c r="A17" s="59">
        <v>21</v>
      </c>
      <c r="B17" s="60">
        <v>403203061</v>
      </c>
      <c r="C17" s="72" t="s">
        <v>125</v>
      </c>
      <c r="D17" s="60" t="str">
        <f>VLOOKUP(B17,BA:BC,3,FALSE)</f>
        <v>دوکوهکی</v>
      </c>
      <c r="E17" s="62" t="s">
        <v>39</v>
      </c>
      <c r="F17" s="63" t="s">
        <v>52</v>
      </c>
      <c r="G17" s="60" t="s">
        <v>40</v>
      </c>
      <c r="H17" s="60" t="s">
        <v>40</v>
      </c>
      <c r="I17" s="64" t="s">
        <v>40</v>
      </c>
      <c r="J17" s="64" t="s">
        <v>40</v>
      </c>
      <c r="K17" s="64" t="s">
        <v>40</v>
      </c>
      <c r="L17" s="64" t="s">
        <v>40</v>
      </c>
      <c r="M17" s="60"/>
      <c r="N17" s="64"/>
      <c r="O17" s="65">
        <v>28</v>
      </c>
      <c r="P17" s="65">
        <v>5</v>
      </c>
      <c r="Q17" s="64">
        <v>12</v>
      </c>
      <c r="R17" s="64" t="s">
        <v>126</v>
      </c>
      <c r="S17" s="64"/>
      <c r="T17" s="66" t="s">
        <v>42</v>
      </c>
      <c r="U17" s="66"/>
      <c r="V17" s="64"/>
      <c r="W17" s="66"/>
      <c r="X17" s="66"/>
      <c r="Y17" s="60"/>
      <c r="Z17" s="64" t="s">
        <v>127</v>
      </c>
      <c r="AA17" s="67"/>
      <c r="AB17" s="60"/>
      <c r="AC17" s="66"/>
      <c r="AD17" s="66"/>
      <c r="AE17" s="66"/>
      <c r="AF17" s="68"/>
      <c r="AG17" s="66"/>
      <c r="AH17" s="66"/>
      <c r="AI17" s="64"/>
      <c r="AJ17" s="64"/>
      <c r="AK17" s="64">
        <f>SUM(G17:M17)</f>
        <v>0</v>
      </c>
      <c r="AL17" s="64">
        <f>COUNTA(O17:Y17)</f>
        <v>5</v>
      </c>
      <c r="AM17" s="69">
        <f>0.9*AL17/11</f>
        <v>0.40909090909090912</v>
      </c>
      <c r="AN17" s="69">
        <f>1.9*AK17/670</f>
        <v>0</v>
      </c>
      <c r="AO17" s="70">
        <f>AA17/5</f>
        <v>0</v>
      </c>
      <c r="AP17" s="64"/>
      <c r="AQ17" s="64"/>
      <c r="AR17" s="71">
        <f t="shared" si="0"/>
        <v>0.40909090909090912</v>
      </c>
      <c r="AS17" s="64"/>
      <c r="AT17" s="64"/>
      <c r="AU17" s="15" t="s">
        <v>128</v>
      </c>
      <c r="AV17" s="16" t="e">
        <f>AV27</f>
        <v>#N/A</v>
      </c>
      <c r="AW17" s="8" t="s">
        <v>62</v>
      </c>
      <c r="AX17" s="17"/>
      <c r="AZ17" s="14">
        <v>14</v>
      </c>
      <c r="BA17" s="14">
        <v>403203061</v>
      </c>
      <c r="BB17" s="14" t="s">
        <v>80</v>
      </c>
      <c r="BC17" s="14" t="s">
        <v>129</v>
      </c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</row>
    <row r="18" spans="1:71" ht="24.95" customHeight="1">
      <c r="A18" s="59">
        <v>22</v>
      </c>
      <c r="B18" s="60">
        <v>403207092</v>
      </c>
      <c r="C18" s="61" t="s">
        <v>130</v>
      </c>
      <c r="D18" s="60" t="str">
        <f>VLOOKUP(B18,BA:BC,3,FALSE)</f>
        <v>رحیمی</v>
      </c>
      <c r="E18" s="62" t="s">
        <v>39</v>
      </c>
      <c r="F18" s="63"/>
      <c r="G18" s="60">
        <v>75</v>
      </c>
      <c r="H18" s="60" t="s">
        <v>40</v>
      </c>
      <c r="I18" s="64">
        <v>100</v>
      </c>
      <c r="J18" s="64">
        <v>100</v>
      </c>
      <c r="K18" s="64">
        <v>99</v>
      </c>
      <c r="L18" s="64" t="s">
        <v>40</v>
      </c>
      <c r="M18" s="60"/>
      <c r="N18" s="64"/>
      <c r="O18" s="65"/>
      <c r="P18" s="65"/>
      <c r="Q18" s="64"/>
      <c r="R18" s="64" t="s">
        <v>41</v>
      </c>
      <c r="S18" s="64"/>
      <c r="T18" s="66" t="s">
        <v>42</v>
      </c>
      <c r="U18" s="66" t="s">
        <v>70</v>
      </c>
      <c r="V18" s="64">
        <v>31</v>
      </c>
      <c r="W18" s="66" t="s">
        <v>85</v>
      </c>
      <c r="X18" s="66"/>
      <c r="Y18" s="60"/>
      <c r="Z18" s="64" t="s">
        <v>131</v>
      </c>
      <c r="AA18" s="67">
        <v>9.8000000000000007</v>
      </c>
      <c r="AB18" s="60"/>
      <c r="AC18" s="66"/>
      <c r="AD18" s="66"/>
      <c r="AE18" s="66"/>
      <c r="AF18" s="68"/>
      <c r="AG18" s="66"/>
      <c r="AH18" s="66"/>
      <c r="AI18" s="64"/>
      <c r="AJ18" s="64"/>
      <c r="AK18" s="64">
        <f>SUM(G18:M18)</f>
        <v>374</v>
      </c>
      <c r="AL18" s="64">
        <f>COUNTA(O18:Y18)</f>
        <v>5</v>
      </c>
      <c r="AM18" s="69">
        <f>0.9*AL18/11</f>
        <v>0.40909090909090912</v>
      </c>
      <c r="AN18" s="69">
        <f>1.9*AK18/670</f>
        <v>1.0605970149253732</v>
      </c>
      <c r="AO18" s="70">
        <f>AA18/5</f>
        <v>1.9600000000000002</v>
      </c>
      <c r="AP18" s="64">
        <v>14.75</v>
      </c>
      <c r="AQ18" s="64"/>
      <c r="AR18" s="71">
        <f t="shared" si="0"/>
        <v>7.1171879240162825</v>
      </c>
      <c r="AS18" s="64"/>
      <c r="AT18" s="64"/>
      <c r="AU18" s="15"/>
      <c r="AV18" s="16"/>
      <c r="AW18" s="8"/>
      <c r="AX18" s="17"/>
      <c r="AZ18" s="14">
        <v>15</v>
      </c>
      <c r="BA18" s="14">
        <v>403820538</v>
      </c>
      <c r="BB18" s="14" t="s">
        <v>132</v>
      </c>
      <c r="BC18" s="14" t="s">
        <v>133</v>
      </c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</row>
    <row r="19" spans="1:71" s="32" customFormat="1" ht="24.95" customHeight="1">
      <c r="A19" s="59">
        <v>24</v>
      </c>
      <c r="B19" s="60">
        <v>402436471</v>
      </c>
      <c r="C19" s="61" t="s">
        <v>134</v>
      </c>
      <c r="D19" s="60" t="str">
        <f>VLOOKUP(B19,BA:BC,3,FALSE)</f>
        <v>رهبر</v>
      </c>
      <c r="E19" s="62" t="s">
        <v>39</v>
      </c>
      <c r="F19" s="63"/>
      <c r="G19" s="60" t="s">
        <v>40</v>
      </c>
      <c r="H19" s="60" t="s">
        <v>40</v>
      </c>
      <c r="I19" s="64" t="s">
        <v>40</v>
      </c>
      <c r="J19" s="64" t="s">
        <v>40</v>
      </c>
      <c r="K19" s="64" t="s">
        <v>40</v>
      </c>
      <c r="L19" s="64" t="s">
        <v>40</v>
      </c>
      <c r="M19" s="60"/>
      <c r="N19" s="64"/>
      <c r="O19" s="65"/>
      <c r="P19" s="65">
        <v>5</v>
      </c>
      <c r="Q19" s="64"/>
      <c r="R19" s="64"/>
      <c r="S19" s="64"/>
      <c r="T19" s="66" t="s">
        <v>42</v>
      </c>
      <c r="U19" s="66"/>
      <c r="V19" s="64"/>
      <c r="W19" s="66"/>
      <c r="X19" s="66"/>
      <c r="Y19" s="60"/>
      <c r="Z19" s="64"/>
      <c r="AA19" s="67"/>
      <c r="AB19" s="60"/>
      <c r="AC19" s="66"/>
      <c r="AD19" s="66"/>
      <c r="AE19" s="66"/>
      <c r="AF19" s="68"/>
      <c r="AG19" s="66"/>
      <c r="AH19" s="66"/>
      <c r="AI19" s="64"/>
      <c r="AJ19" s="64"/>
      <c r="AK19" s="64">
        <f>SUM(G19:M19)</f>
        <v>0</v>
      </c>
      <c r="AL19" s="64">
        <f>COUNTA(O19:Y19)</f>
        <v>2</v>
      </c>
      <c r="AM19" s="69">
        <f>0.9*AL19/11</f>
        <v>0.16363636363636364</v>
      </c>
      <c r="AN19" s="69">
        <f>1.9*AK19/670</f>
        <v>0</v>
      </c>
      <c r="AO19" s="70">
        <f>AA19/5</f>
        <v>0</v>
      </c>
      <c r="AP19" s="64"/>
      <c r="AQ19" s="64"/>
      <c r="AR19" s="71">
        <f t="shared" si="0"/>
        <v>0.16363636363636364</v>
      </c>
      <c r="AS19" s="64"/>
      <c r="AT19" s="64"/>
      <c r="AU19" s="18" t="s">
        <v>71</v>
      </c>
      <c r="AV19" s="19" t="e">
        <f>VLOOKUP($AV$3,B:AR,41,FALSE)</f>
        <v>#N/A</v>
      </c>
      <c r="AW19" s="20" t="s">
        <v>135</v>
      </c>
      <c r="AX19" s="21"/>
      <c r="AY19" s="2"/>
      <c r="AZ19" s="14">
        <v>16</v>
      </c>
      <c r="BA19" s="14">
        <v>403207092</v>
      </c>
      <c r="BB19" s="14" t="s">
        <v>136</v>
      </c>
      <c r="BC19" s="14" t="s">
        <v>137</v>
      </c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</row>
    <row r="20" spans="1:71" ht="24.95" customHeight="1">
      <c r="A20" s="59">
        <v>25</v>
      </c>
      <c r="B20" s="60">
        <v>403820466</v>
      </c>
      <c r="C20" s="61" t="s">
        <v>138</v>
      </c>
      <c r="D20" s="60" t="str">
        <f>VLOOKUP(B20,BA:BC,3,FALSE)</f>
        <v>روستا</v>
      </c>
      <c r="E20" s="62" t="s">
        <v>39</v>
      </c>
      <c r="F20" s="63"/>
      <c r="G20" s="60">
        <v>90</v>
      </c>
      <c r="H20" s="60">
        <v>100</v>
      </c>
      <c r="I20" s="64">
        <v>100</v>
      </c>
      <c r="J20" s="64">
        <v>100</v>
      </c>
      <c r="K20" s="64">
        <v>160</v>
      </c>
      <c r="L20" s="64">
        <v>100</v>
      </c>
      <c r="M20" s="60"/>
      <c r="N20" s="64"/>
      <c r="O20" s="65">
        <v>28</v>
      </c>
      <c r="P20" s="65">
        <v>5</v>
      </c>
      <c r="Q20" s="64">
        <v>12</v>
      </c>
      <c r="R20" s="64" t="s">
        <v>41</v>
      </c>
      <c r="S20" s="64"/>
      <c r="T20" s="66" t="s">
        <v>42</v>
      </c>
      <c r="U20" s="66" t="s">
        <v>70</v>
      </c>
      <c r="V20" s="64">
        <v>31</v>
      </c>
      <c r="W20" s="66" t="s">
        <v>45</v>
      </c>
      <c r="X20" s="66" t="s">
        <v>53</v>
      </c>
      <c r="Y20" s="60">
        <v>21</v>
      </c>
      <c r="Z20" s="64" t="s">
        <v>139</v>
      </c>
      <c r="AA20" s="67">
        <v>10</v>
      </c>
      <c r="AB20" s="60"/>
      <c r="AC20" s="66"/>
      <c r="AD20" s="66"/>
      <c r="AE20" s="66"/>
      <c r="AF20" s="68"/>
      <c r="AG20" s="66"/>
      <c r="AH20" s="66"/>
      <c r="AI20" s="64"/>
      <c r="AJ20" s="64"/>
      <c r="AK20" s="64">
        <f>SUM(G20:M20)</f>
        <v>650</v>
      </c>
      <c r="AL20" s="64">
        <f>COUNTA(O20:Y20)</f>
        <v>10</v>
      </c>
      <c r="AM20" s="69">
        <f>0.9*AL20/11</f>
        <v>0.81818181818181823</v>
      </c>
      <c r="AN20" s="69">
        <f>1.9*AK20/670</f>
        <v>1.8432835820895523</v>
      </c>
      <c r="AO20" s="70">
        <f>AA20/5</f>
        <v>2</v>
      </c>
      <c r="AP20" s="64">
        <v>17.25</v>
      </c>
      <c r="AQ20" s="64"/>
      <c r="AR20" s="71">
        <f t="shared" si="0"/>
        <v>8.9739654002713714</v>
      </c>
      <c r="AS20" s="64"/>
      <c r="AT20" s="64"/>
      <c r="AU20" s="18" t="s">
        <v>79</v>
      </c>
      <c r="AV20" s="19" t="e">
        <f>VLOOKUP($AV$3,B:AR,42,FALSE)</f>
        <v>#N/A</v>
      </c>
      <c r="AW20" s="20"/>
      <c r="AX20" s="21"/>
      <c r="AZ20" s="14">
        <v>17</v>
      </c>
      <c r="BA20" s="14">
        <v>403820466</v>
      </c>
      <c r="BB20" s="14" t="s">
        <v>118</v>
      </c>
      <c r="BC20" s="14" t="s">
        <v>140</v>
      </c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</row>
    <row r="21" spans="1:71" ht="24.95" customHeight="1">
      <c r="A21" s="59">
        <v>27</v>
      </c>
      <c r="B21" s="60">
        <v>403800664</v>
      </c>
      <c r="C21" s="61" t="s">
        <v>141</v>
      </c>
      <c r="D21" s="60" t="str">
        <f>VLOOKUP(B21,BA:BC,3,FALSE)</f>
        <v>زارع</v>
      </c>
      <c r="E21" s="62" t="s">
        <v>39</v>
      </c>
      <c r="F21" s="63"/>
      <c r="G21" s="60">
        <v>90</v>
      </c>
      <c r="H21" s="60">
        <v>90</v>
      </c>
      <c r="I21" s="64">
        <v>100</v>
      </c>
      <c r="J21" s="64">
        <v>90</v>
      </c>
      <c r="K21" s="64">
        <v>200</v>
      </c>
      <c r="L21" s="64">
        <v>100</v>
      </c>
      <c r="M21" s="60"/>
      <c r="N21" s="64"/>
      <c r="O21" s="65">
        <v>28</v>
      </c>
      <c r="P21" s="65">
        <v>5</v>
      </c>
      <c r="Q21" s="64">
        <v>12</v>
      </c>
      <c r="R21" s="64" t="s">
        <v>41</v>
      </c>
      <c r="S21" s="64" t="s">
        <v>76</v>
      </c>
      <c r="T21" s="66" t="s">
        <v>42</v>
      </c>
      <c r="U21" s="66" t="s">
        <v>142</v>
      </c>
      <c r="V21" s="64">
        <v>31</v>
      </c>
      <c r="W21" s="66" t="s">
        <v>45</v>
      </c>
      <c r="X21" s="66" t="s">
        <v>53</v>
      </c>
      <c r="Y21" s="60">
        <v>21</v>
      </c>
      <c r="Z21" s="64" t="s">
        <v>143</v>
      </c>
      <c r="AA21" s="67">
        <v>9.9</v>
      </c>
      <c r="AB21" s="60"/>
      <c r="AC21" s="66"/>
      <c r="AD21" s="66"/>
      <c r="AE21" s="66"/>
      <c r="AF21" s="68"/>
      <c r="AG21" s="66"/>
      <c r="AH21" s="66"/>
      <c r="AI21" s="64"/>
      <c r="AJ21" s="64"/>
      <c r="AK21" s="64">
        <f>SUM(G21:M21)</f>
        <v>670</v>
      </c>
      <c r="AL21" s="64">
        <f>COUNTA(O21:Y21)</f>
        <v>11</v>
      </c>
      <c r="AM21" s="69">
        <f>0.9*AL21/11</f>
        <v>0.9</v>
      </c>
      <c r="AN21" s="69">
        <f>1.9*AK21/670</f>
        <v>1.9</v>
      </c>
      <c r="AO21" s="70">
        <f>AA21/5</f>
        <v>1.98</v>
      </c>
      <c r="AP21" s="64">
        <v>19.75</v>
      </c>
      <c r="AQ21" s="64"/>
      <c r="AR21" s="71">
        <f t="shared" si="0"/>
        <v>9.7175000000000011</v>
      </c>
      <c r="AS21" s="64"/>
      <c r="AT21" s="64"/>
      <c r="AU21" s="18" t="s">
        <v>144</v>
      </c>
      <c r="AV21" s="19">
        <f>IFERROR(AV19*2/20,0)</f>
        <v>0</v>
      </c>
      <c r="AW21" s="20"/>
      <c r="AX21" s="21"/>
      <c r="AZ21" s="14">
        <v>18</v>
      </c>
      <c r="BA21" s="14">
        <v>402436471</v>
      </c>
      <c r="BB21" s="14" t="s">
        <v>145</v>
      </c>
      <c r="BC21" s="14" t="s">
        <v>146</v>
      </c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</row>
    <row r="22" spans="1:71" ht="24.95" customHeight="1">
      <c r="A22" s="59">
        <v>28</v>
      </c>
      <c r="B22" s="60">
        <v>402470334</v>
      </c>
      <c r="C22" s="61" t="s">
        <v>147</v>
      </c>
      <c r="D22" s="60" t="str">
        <f>VLOOKUP(B22,BA:BC,3,FALSE)</f>
        <v>زارعی</v>
      </c>
      <c r="E22" s="62" t="s">
        <v>39</v>
      </c>
      <c r="F22" s="63"/>
      <c r="G22" s="60" t="s">
        <v>40</v>
      </c>
      <c r="H22" s="60" t="s">
        <v>40</v>
      </c>
      <c r="I22" s="64" t="s">
        <v>40</v>
      </c>
      <c r="J22" s="64" t="s">
        <v>40</v>
      </c>
      <c r="K22" s="64">
        <v>60</v>
      </c>
      <c r="L22" s="64" t="s">
        <v>40</v>
      </c>
      <c r="M22" s="60"/>
      <c r="N22" s="64"/>
      <c r="O22" s="65">
        <v>28</v>
      </c>
      <c r="P22" s="65">
        <v>5</v>
      </c>
      <c r="Q22" s="64">
        <v>12</v>
      </c>
      <c r="R22" s="64"/>
      <c r="S22" s="64"/>
      <c r="T22" s="66"/>
      <c r="U22" s="66"/>
      <c r="V22" s="64"/>
      <c r="W22" s="66"/>
      <c r="X22" s="66"/>
      <c r="Y22" s="60"/>
      <c r="Z22" s="64" t="s">
        <v>148</v>
      </c>
      <c r="AA22" s="67"/>
      <c r="AB22" s="60"/>
      <c r="AC22" s="66"/>
      <c r="AD22" s="66"/>
      <c r="AE22" s="66"/>
      <c r="AF22" s="68"/>
      <c r="AG22" s="66"/>
      <c r="AH22" s="66"/>
      <c r="AI22" s="64"/>
      <c r="AJ22" s="64"/>
      <c r="AK22" s="64">
        <f>SUM(G22:M22)</f>
        <v>60</v>
      </c>
      <c r="AL22" s="64">
        <f>COUNTA(O22:Y22)</f>
        <v>3</v>
      </c>
      <c r="AM22" s="69">
        <f>0.9*AL22/11</f>
        <v>0.24545454545454548</v>
      </c>
      <c r="AN22" s="69">
        <f>1.9*AK22/670</f>
        <v>0.17014925373134329</v>
      </c>
      <c r="AO22" s="70">
        <f>AA22/5</f>
        <v>0</v>
      </c>
      <c r="AP22" s="64"/>
      <c r="AQ22" s="64"/>
      <c r="AR22" s="71">
        <f t="shared" si="0"/>
        <v>0.41560379918588874</v>
      </c>
      <c r="AS22" s="64"/>
      <c r="AT22" s="64"/>
      <c r="AU22" s="18" t="s">
        <v>149</v>
      </c>
      <c r="AV22" s="22">
        <f>IFERROR(AV20*4/20,0)</f>
        <v>0</v>
      </c>
      <c r="AW22" s="8" t="s">
        <v>93</v>
      </c>
      <c r="AX22" s="9"/>
      <c r="AZ22" s="14">
        <v>19</v>
      </c>
      <c r="BA22" s="14">
        <v>403800664</v>
      </c>
      <c r="BB22" s="14" t="s">
        <v>150</v>
      </c>
      <c r="BC22" s="14" t="s">
        <v>151</v>
      </c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</row>
    <row r="23" spans="1:71" ht="24.95" customHeight="1">
      <c r="A23" s="59">
        <v>32</v>
      </c>
      <c r="B23" s="60">
        <v>403820111</v>
      </c>
      <c r="C23" s="61" t="s">
        <v>152</v>
      </c>
      <c r="D23" s="60" t="str">
        <f>VLOOKUP(B23,BA:BC,3,FALSE)</f>
        <v>عباسی</v>
      </c>
      <c r="E23" s="62" t="s">
        <v>39</v>
      </c>
      <c r="F23" s="63"/>
      <c r="G23" s="60">
        <v>65</v>
      </c>
      <c r="H23" s="60" t="s">
        <v>40</v>
      </c>
      <c r="I23" s="64">
        <v>100</v>
      </c>
      <c r="J23" s="64" t="s">
        <v>40</v>
      </c>
      <c r="K23" s="64">
        <v>160</v>
      </c>
      <c r="L23" s="64">
        <v>95</v>
      </c>
      <c r="M23" s="60"/>
      <c r="N23" s="64"/>
      <c r="O23" s="65">
        <v>28</v>
      </c>
      <c r="P23" s="65">
        <v>5</v>
      </c>
      <c r="Q23" s="64">
        <v>12</v>
      </c>
      <c r="R23" s="64"/>
      <c r="S23" s="64"/>
      <c r="T23" s="66" t="s">
        <v>42</v>
      </c>
      <c r="U23" s="66" t="s">
        <v>43</v>
      </c>
      <c r="V23" s="64"/>
      <c r="W23" s="66" t="s">
        <v>45</v>
      </c>
      <c r="X23" s="66" t="s">
        <v>53</v>
      </c>
      <c r="Y23" s="60">
        <v>21</v>
      </c>
      <c r="Z23" s="64" t="s">
        <v>153</v>
      </c>
      <c r="AA23" s="67">
        <v>9.9</v>
      </c>
      <c r="AB23" s="60"/>
      <c r="AC23" s="66"/>
      <c r="AD23" s="66"/>
      <c r="AE23" s="66"/>
      <c r="AF23" s="68"/>
      <c r="AG23" s="66"/>
      <c r="AH23" s="66"/>
      <c r="AI23" s="64"/>
      <c r="AJ23" s="64"/>
      <c r="AK23" s="64">
        <f>SUM(G23:M23)</f>
        <v>420</v>
      </c>
      <c r="AL23" s="64">
        <f>COUNTA(O23:Y23)</f>
        <v>8</v>
      </c>
      <c r="AM23" s="69">
        <f>0.9*AL23/11</f>
        <v>0.65454545454545454</v>
      </c>
      <c r="AN23" s="69">
        <f>1.9*AK23/670</f>
        <v>1.191044776119403</v>
      </c>
      <c r="AO23" s="70">
        <f>AA23/5</f>
        <v>1.98</v>
      </c>
      <c r="AP23" s="64">
        <v>17.75</v>
      </c>
      <c r="AQ23" s="64"/>
      <c r="AR23" s="71">
        <f t="shared" si="0"/>
        <v>8.2630902306648579</v>
      </c>
      <c r="AS23" s="64"/>
      <c r="AT23" s="64"/>
      <c r="AU23" s="18"/>
      <c r="AV23" s="22"/>
      <c r="AW23" s="8"/>
      <c r="AX23" s="9"/>
      <c r="AZ23" s="14">
        <v>20</v>
      </c>
      <c r="BA23" s="14">
        <v>402470334</v>
      </c>
      <c r="BB23" s="14" t="s">
        <v>154</v>
      </c>
      <c r="BC23" s="14" t="s">
        <v>155</v>
      </c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</row>
    <row r="24" spans="1:71" ht="24.95" customHeight="1">
      <c r="A24" s="59">
        <v>33</v>
      </c>
      <c r="B24" s="60">
        <v>403800535</v>
      </c>
      <c r="C24" s="61" t="s">
        <v>156</v>
      </c>
      <c r="D24" s="60" t="str">
        <f>VLOOKUP(B24,BA:BC,3,FALSE)</f>
        <v>قایدپور</v>
      </c>
      <c r="E24" s="62" t="s">
        <v>39</v>
      </c>
      <c r="F24" s="63"/>
      <c r="G24" s="60">
        <v>100</v>
      </c>
      <c r="H24" s="60">
        <v>100</v>
      </c>
      <c r="I24" s="64">
        <v>85</v>
      </c>
      <c r="J24" s="64">
        <v>100</v>
      </c>
      <c r="K24" s="64">
        <v>160</v>
      </c>
      <c r="L24" s="64">
        <v>100</v>
      </c>
      <c r="M24" s="60"/>
      <c r="N24" s="64"/>
      <c r="O24" s="65">
        <v>28</v>
      </c>
      <c r="P24" s="65">
        <v>5</v>
      </c>
      <c r="Q24" s="64">
        <v>12</v>
      </c>
      <c r="R24" s="64" t="s">
        <v>41</v>
      </c>
      <c r="S24" s="64" t="s">
        <v>76</v>
      </c>
      <c r="T24" s="66" t="s">
        <v>42</v>
      </c>
      <c r="U24" s="66" t="s">
        <v>43</v>
      </c>
      <c r="V24" s="64">
        <v>31</v>
      </c>
      <c r="W24" s="66" t="s">
        <v>45</v>
      </c>
      <c r="X24" s="66" t="s">
        <v>53</v>
      </c>
      <c r="Y24" s="60">
        <v>21</v>
      </c>
      <c r="Z24" s="64" t="s">
        <v>60</v>
      </c>
      <c r="AA24" s="67">
        <v>10</v>
      </c>
      <c r="AB24" s="60"/>
      <c r="AC24" s="66"/>
      <c r="AD24" s="66"/>
      <c r="AE24" s="66"/>
      <c r="AF24" s="68"/>
      <c r="AG24" s="66"/>
      <c r="AH24" s="66"/>
      <c r="AI24" s="64"/>
      <c r="AJ24" s="64"/>
      <c r="AK24" s="64">
        <f>SUM(G24:M24)</f>
        <v>645</v>
      </c>
      <c r="AL24" s="64">
        <f>COUNTA(O24:Y24)</f>
        <v>11</v>
      </c>
      <c r="AM24" s="69">
        <f>0.9*AL24/11</f>
        <v>0.9</v>
      </c>
      <c r="AN24" s="69">
        <f>1.9*AK24/670</f>
        <v>1.8291044776119403</v>
      </c>
      <c r="AO24" s="70">
        <f>AA24/5</f>
        <v>2</v>
      </c>
      <c r="AP24" s="64">
        <v>17</v>
      </c>
      <c r="AQ24" s="64"/>
      <c r="AR24" s="71">
        <f t="shared" si="0"/>
        <v>8.9791044776119406</v>
      </c>
      <c r="AS24" s="64"/>
      <c r="AT24" s="64"/>
      <c r="AU24" s="18" t="s">
        <v>157</v>
      </c>
      <c r="AV24" s="19" t="e">
        <f>2*VLOOKUP($AV$3,B:AR,38,FALSE)</f>
        <v>#N/A</v>
      </c>
      <c r="AW24" s="13"/>
      <c r="AX24" s="9"/>
      <c r="AZ24" s="14">
        <v>21</v>
      </c>
      <c r="BA24" s="14">
        <v>403206458</v>
      </c>
      <c r="BB24" s="14" t="s">
        <v>158</v>
      </c>
      <c r="BC24" s="14" t="s">
        <v>159</v>
      </c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</row>
    <row r="25" spans="1:71" ht="24.95" customHeight="1">
      <c r="A25" s="59">
        <v>36</v>
      </c>
      <c r="B25" s="60">
        <v>403203213</v>
      </c>
      <c r="C25" s="61" t="s">
        <v>160</v>
      </c>
      <c r="D25" s="60" t="str">
        <f>VLOOKUP(B25,BA:BC,3,FALSE)</f>
        <v>محمدی قرقانی</v>
      </c>
      <c r="E25" s="62" t="s">
        <v>39</v>
      </c>
      <c r="F25" s="63"/>
      <c r="G25" s="60">
        <v>80</v>
      </c>
      <c r="H25" s="60">
        <v>100</v>
      </c>
      <c r="I25" s="64">
        <v>95</v>
      </c>
      <c r="J25" s="64">
        <v>70</v>
      </c>
      <c r="K25" s="64">
        <v>120</v>
      </c>
      <c r="L25" s="64">
        <v>95</v>
      </c>
      <c r="M25" s="60"/>
      <c r="N25" s="64"/>
      <c r="O25" s="65">
        <v>28</v>
      </c>
      <c r="P25" s="65">
        <v>5</v>
      </c>
      <c r="Q25" s="64">
        <v>12</v>
      </c>
      <c r="R25" s="64" t="s">
        <v>41</v>
      </c>
      <c r="S25" s="64"/>
      <c r="T25" s="66" t="s">
        <v>42</v>
      </c>
      <c r="U25" s="66" t="s">
        <v>43</v>
      </c>
      <c r="V25" s="64">
        <v>31</v>
      </c>
      <c r="W25" s="66" t="s">
        <v>45</v>
      </c>
      <c r="X25" s="66" t="s">
        <v>53</v>
      </c>
      <c r="Y25" s="60">
        <v>21</v>
      </c>
      <c r="Z25" s="64" t="s">
        <v>77</v>
      </c>
      <c r="AA25" s="67">
        <v>9.9</v>
      </c>
      <c r="AB25" s="60"/>
      <c r="AC25" s="66"/>
      <c r="AD25" s="66"/>
      <c r="AE25" s="66"/>
      <c r="AF25" s="68"/>
      <c r="AG25" s="66"/>
      <c r="AH25" s="66"/>
      <c r="AI25" s="64"/>
      <c r="AJ25" s="64"/>
      <c r="AK25" s="64">
        <f>SUM(G25:M25)</f>
        <v>560</v>
      </c>
      <c r="AL25" s="64">
        <f>COUNTA(O25:Y25)</f>
        <v>10</v>
      </c>
      <c r="AM25" s="69">
        <f>0.9*AL25/11</f>
        <v>0.81818181818181823</v>
      </c>
      <c r="AN25" s="69">
        <f>1.9*AK25/670</f>
        <v>1.5880597014925373</v>
      </c>
      <c r="AO25" s="70">
        <f>AA25/5</f>
        <v>1.98</v>
      </c>
      <c r="AP25" s="64">
        <v>17.5</v>
      </c>
      <c r="AQ25" s="64"/>
      <c r="AR25" s="71">
        <f t="shared" si="0"/>
        <v>8.7612415196743552</v>
      </c>
      <c r="AS25" s="64"/>
      <c r="AT25" s="64"/>
      <c r="AU25" s="18" t="s">
        <v>107</v>
      </c>
      <c r="AV25" s="19" t="e">
        <f>VLOOKUP($AV$3,B:AR,39,FALSE)</f>
        <v>#N/A</v>
      </c>
      <c r="AW25" s="23"/>
      <c r="AX25" s="24"/>
      <c r="AZ25" s="14">
        <v>22</v>
      </c>
      <c r="BA25" s="14">
        <v>403820111</v>
      </c>
      <c r="BB25" s="14" t="s">
        <v>161</v>
      </c>
      <c r="BC25" s="14" t="s">
        <v>162</v>
      </c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</row>
    <row r="26" spans="1:71" ht="24.95" customHeight="1" thickBot="1">
      <c r="A26" s="59">
        <v>37</v>
      </c>
      <c r="B26" s="60">
        <v>403201021</v>
      </c>
      <c r="C26" s="61" t="s">
        <v>163</v>
      </c>
      <c r="D26" s="60" t="str">
        <f>VLOOKUP(B26,BA:BC,3,FALSE)</f>
        <v>مرادآقائی</v>
      </c>
      <c r="E26" s="62" t="s">
        <v>39</v>
      </c>
      <c r="F26" s="63"/>
      <c r="G26" s="60">
        <v>100</v>
      </c>
      <c r="H26" s="60">
        <v>100</v>
      </c>
      <c r="I26" s="64">
        <v>100</v>
      </c>
      <c r="J26" s="64">
        <v>100</v>
      </c>
      <c r="K26" s="64">
        <v>100</v>
      </c>
      <c r="L26" s="64" t="s">
        <v>40</v>
      </c>
      <c r="M26" s="60">
        <v>100</v>
      </c>
      <c r="N26" s="64"/>
      <c r="O26" s="65">
        <v>28</v>
      </c>
      <c r="P26" s="65">
        <v>5</v>
      </c>
      <c r="Q26" s="64">
        <v>12</v>
      </c>
      <c r="R26" s="64">
        <v>19</v>
      </c>
      <c r="S26" s="64" t="s">
        <v>76</v>
      </c>
      <c r="T26" s="66" t="s">
        <v>42</v>
      </c>
      <c r="U26" s="66" t="s">
        <v>43</v>
      </c>
      <c r="V26" s="64">
        <v>31</v>
      </c>
      <c r="W26" s="66" t="s">
        <v>45</v>
      </c>
      <c r="X26" s="66"/>
      <c r="Y26" s="60">
        <v>21</v>
      </c>
      <c r="Z26" s="64" t="s">
        <v>164</v>
      </c>
      <c r="AA26" s="67">
        <v>10</v>
      </c>
      <c r="AB26" s="60"/>
      <c r="AC26" s="66"/>
      <c r="AD26" s="66"/>
      <c r="AE26" s="66"/>
      <c r="AF26" s="68"/>
      <c r="AG26" s="66"/>
      <c r="AH26" s="66"/>
      <c r="AI26" s="64"/>
      <c r="AJ26" s="64"/>
      <c r="AK26" s="64">
        <f>SUM(G26:M26)</f>
        <v>600</v>
      </c>
      <c r="AL26" s="64">
        <f>COUNTA(O26:Y26)</f>
        <v>10</v>
      </c>
      <c r="AM26" s="69">
        <f>0.9*AL26/11</f>
        <v>0.81818181818181823</v>
      </c>
      <c r="AN26" s="69">
        <f>1.9*AK26/670</f>
        <v>1.7014925373134329</v>
      </c>
      <c r="AO26" s="70">
        <f>AA26/5</f>
        <v>2</v>
      </c>
      <c r="AP26" s="64">
        <v>19.75</v>
      </c>
      <c r="AQ26" s="64"/>
      <c r="AR26" s="71">
        <f t="shared" si="0"/>
        <v>9.4571743554952512</v>
      </c>
      <c r="AS26" s="64"/>
      <c r="AT26" s="64"/>
      <c r="AU26" s="18" t="s">
        <v>165</v>
      </c>
      <c r="AV26" s="19" t="e">
        <f>5*VLOOKUP($AV$3,B:AR,40,FALSE)</f>
        <v>#N/A</v>
      </c>
      <c r="AW26" s="25"/>
      <c r="AX26" s="26"/>
      <c r="AZ26" s="14">
        <v>23</v>
      </c>
      <c r="BA26" s="14">
        <v>403201302</v>
      </c>
      <c r="BB26" s="14" t="s">
        <v>166</v>
      </c>
      <c r="BC26" s="14" t="s">
        <v>167</v>
      </c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</row>
    <row r="27" spans="1:71" ht="24.95" customHeight="1" thickBot="1">
      <c r="A27" s="59">
        <v>38</v>
      </c>
      <c r="B27" s="60">
        <v>403820546</v>
      </c>
      <c r="C27" s="61" t="s">
        <v>168</v>
      </c>
      <c r="D27" s="60" t="str">
        <f>VLOOKUP(B27,BA:BC,3,FALSE)</f>
        <v>مرادی</v>
      </c>
      <c r="E27" s="62" t="s">
        <v>39</v>
      </c>
      <c r="F27" s="63"/>
      <c r="G27" s="60" t="s">
        <v>40</v>
      </c>
      <c r="H27" s="60" t="s">
        <v>40</v>
      </c>
      <c r="I27" s="64" t="s">
        <v>40</v>
      </c>
      <c r="J27" s="64" t="s">
        <v>40</v>
      </c>
      <c r="K27" s="64" t="s">
        <v>40</v>
      </c>
      <c r="L27" s="64" t="s">
        <v>40</v>
      </c>
      <c r="M27" s="60">
        <v>81</v>
      </c>
      <c r="N27" s="64"/>
      <c r="O27" s="65">
        <v>28</v>
      </c>
      <c r="P27" s="65">
        <v>5</v>
      </c>
      <c r="Q27" s="64">
        <v>12</v>
      </c>
      <c r="R27" s="64" t="s">
        <v>41</v>
      </c>
      <c r="S27" s="64"/>
      <c r="T27" s="66"/>
      <c r="U27" s="66"/>
      <c r="V27" s="64">
        <v>31</v>
      </c>
      <c r="W27" s="66" t="s">
        <v>45</v>
      </c>
      <c r="X27" s="66" t="s">
        <v>53</v>
      </c>
      <c r="Y27" s="60"/>
      <c r="Z27" s="64" t="s">
        <v>169</v>
      </c>
      <c r="AA27" s="67">
        <v>10</v>
      </c>
      <c r="AB27" s="60"/>
      <c r="AC27" s="66"/>
      <c r="AD27" s="66"/>
      <c r="AE27" s="66"/>
      <c r="AF27" s="68"/>
      <c r="AG27" s="66"/>
      <c r="AH27" s="66"/>
      <c r="AI27" s="64"/>
      <c r="AJ27" s="64"/>
      <c r="AK27" s="64">
        <f>SUM(G27:M27)</f>
        <v>81</v>
      </c>
      <c r="AL27" s="64">
        <f>COUNTA(O27:Y27)</f>
        <v>7</v>
      </c>
      <c r="AM27" s="69">
        <f>0.9*AL27/11</f>
        <v>0.57272727272727275</v>
      </c>
      <c r="AN27" s="69">
        <f>1.9*AK27/670</f>
        <v>0.22970149253731345</v>
      </c>
      <c r="AO27" s="70">
        <f>AA27/5</f>
        <v>2</v>
      </c>
      <c r="AP27" s="64">
        <v>14</v>
      </c>
      <c r="AQ27" s="64"/>
      <c r="AR27" s="71">
        <f t="shared" si="0"/>
        <v>6.3024287652645867</v>
      </c>
      <c r="AS27" s="64"/>
      <c r="AT27" s="64"/>
      <c r="AU27" s="27" t="s">
        <v>170</v>
      </c>
      <c r="AV27" s="28" t="e">
        <f>SUM(AV21:AV26)</f>
        <v>#N/A</v>
      </c>
      <c r="AW27" s="29"/>
      <c r="AX27" s="30"/>
      <c r="AZ27" s="14">
        <v>24</v>
      </c>
      <c r="BA27" s="14">
        <v>403800535</v>
      </c>
      <c r="BB27" s="14" t="s">
        <v>171</v>
      </c>
      <c r="BC27" s="14" t="s">
        <v>172</v>
      </c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</row>
    <row r="28" spans="1:71" ht="24.95" customHeight="1">
      <c r="A28" s="59">
        <v>39</v>
      </c>
      <c r="B28" s="60">
        <v>403820007</v>
      </c>
      <c r="C28" s="61" t="s">
        <v>173</v>
      </c>
      <c r="D28" s="60" t="str">
        <f>VLOOKUP(B28,BA:BC,3,FALSE)</f>
        <v>مطبوع</v>
      </c>
      <c r="E28" s="62" t="s">
        <v>39</v>
      </c>
      <c r="F28" s="63"/>
      <c r="G28" s="60">
        <v>100</v>
      </c>
      <c r="H28" s="60">
        <v>100</v>
      </c>
      <c r="I28" s="64">
        <v>95</v>
      </c>
      <c r="J28" s="64">
        <v>98</v>
      </c>
      <c r="K28" s="64">
        <v>100</v>
      </c>
      <c r="L28" s="64" t="s">
        <v>40</v>
      </c>
      <c r="M28" s="60"/>
      <c r="N28" s="64"/>
      <c r="O28" s="65">
        <v>28</v>
      </c>
      <c r="P28" s="65">
        <v>5</v>
      </c>
      <c r="Q28" s="64">
        <v>12</v>
      </c>
      <c r="R28" s="64"/>
      <c r="S28" s="64"/>
      <c r="T28" s="66" t="s">
        <v>42</v>
      </c>
      <c r="U28" s="66" t="s">
        <v>142</v>
      </c>
      <c r="V28" s="64">
        <v>31</v>
      </c>
      <c r="W28" s="66" t="s">
        <v>45</v>
      </c>
      <c r="X28" s="66"/>
      <c r="Y28" s="60">
        <v>21</v>
      </c>
      <c r="Z28" s="64" t="s">
        <v>174</v>
      </c>
      <c r="AA28" s="67">
        <v>10</v>
      </c>
      <c r="AB28" s="60"/>
      <c r="AC28" s="66"/>
      <c r="AD28" s="66"/>
      <c r="AE28" s="66"/>
      <c r="AF28" s="68"/>
      <c r="AG28" s="66"/>
      <c r="AH28" s="66"/>
      <c r="AI28" s="64"/>
      <c r="AJ28" s="64"/>
      <c r="AK28" s="64">
        <f>SUM(G28:M28)</f>
        <v>493</v>
      </c>
      <c r="AL28" s="64">
        <f>COUNTA(O28:Y28)</f>
        <v>8</v>
      </c>
      <c r="AM28" s="69">
        <f>0.9*AL28/11</f>
        <v>0.65454545454545454</v>
      </c>
      <c r="AN28" s="69">
        <f>1.9*AK28/670</f>
        <v>1.3980597014925371</v>
      </c>
      <c r="AO28" s="70">
        <f>AA28/5</f>
        <v>2</v>
      </c>
      <c r="AP28" s="64">
        <v>19.5</v>
      </c>
      <c r="AQ28" s="64"/>
      <c r="AR28" s="71">
        <f t="shared" si="0"/>
        <v>8.9276051560379912</v>
      </c>
      <c r="AS28" s="64"/>
      <c r="AT28" s="64"/>
      <c r="AZ28" s="14">
        <v>25</v>
      </c>
      <c r="BA28" s="14">
        <v>403203213</v>
      </c>
      <c r="BB28" s="14" t="s">
        <v>175</v>
      </c>
      <c r="BC28" s="14" t="s">
        <v>176</v>
      </c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</row>
    <row r="29" spans="1:71" ht="24.95" customHeight="1">
      <c r="A29" s="59">
        <v>42</v>
      </c>
      <c r="B29" s="60">
        <v>403202363</v>
      </c>
      <c r="C29" s="61" t="s">
        <v>177</v>
      </c>
      <c r="D29" s="60" t="str">
        <f>VLOOKUP(B29,BA:BC,3,FALSE)</f>
        <v>مینایی بیدک</v>
      </c>
      <c r="E29" s="62" t="s">
        <v>178</v>
      </c>
      <c r="F29" s="63"/>
      <c r="G29" s="60" t="s">
        <v>40</v>
      </c>
      <c r="H29" s="60">
        <v>95</v>
      </c>
      <c r="I29" s="64">
        <v>80</v>
      </c>
      <c r="J29" s="64">
        <v>100</v>
      </c>
      <c r="K29" s="64">
        <v>100</v>
      </c>
      <c r="L29" s="64">
        <v>95</v>
      </c>
      <c r="M29" s="60"/>
      <c r="N29" s="64"/>
      <c r="O29" s="65">
        <v>28</v>
      </c>
      <c r="P29" s="65">
        <v>5</v>
      </c>
      <c r="Q29" s="64">
        <v>12</v>
      </c>
      <c r="R29" s="64" t="s">
        <v>41</v>
      </c>
      <c r="S29" s="64"/>
      <c r="T29" s="66" t="s">
        <v>42</v>
      </c>
      <c r="U29" s="66"/>
      <c r="V29" s="64">
        <v>31</v>
      </c>
      <c r="W29" s="66"/>
      <c r="X29" s="66"/>
      <c r="Y29" s="60"/>
      <c r="Z29" s="64" t="s">
        <v>179</v>
      </c>
      <c r="AA29" s="67">
        <v>10</v>
      </c>
      <c r="AB29" s="60"/>
      <c r="AC29" s="66"/>
      <c r="AD29" s="66"/>
      <c r="AE29" s="66"/>
      <c r="AF29" s="68"/>
      <c r="AG29" s="66"/>
      <c r="AH29" s="66"/>
      <c r="AI29" s="64"/>
      <c r="AJ29" s="64"/>
      <c r="AK29" s="64">
        <f>SUM(G29:M29)</f>
        <v>470</v>
      </c>
      <c r="AL29" s="64">
        <f>COUNTA(O29:Y29)</f>
        <v>6</v>
      </c>
      <c r="AM29" s="69">
        <f>0.9*AL29/11</f>
        <v>0.49090909090909096</v>
      </c>
      <c r="AN29" s="69">
        <f>1.9*AK29/670</f>
        <v>1.3328358208955224</v>
      </c>
      <c r="AO29" s="70">
        <f>AA29/5</f>
        <v>2</v>
      </c>
      <c r="AP29" s="64">
        <v>13.25</v>
      </c>
      <c r="AQ29" s="64"/>
      <c r="AR29" s="71">
        <f t="shared" si="0"/>
        <v>7.1362449118046136</v>
      </c>
      <c r="AS29" s="64"/>
      <c r="AT29" s="64"/>
      <c r="AZ29" s="14">
        <v>26</v>
      </c>
      <c r="BA29" s="14">
        <v>403201021</v>
      </c>
      <c r="BB29" s="14" t="s">
        <v>180</v>
      </c>
      <c r="BC29" s="14" t="s">
        <v>181</v>
      </c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</row>
    <row r="30" spans="1:71" ht="24.95" customHeight="1">
      <c r="A30" s="59">
        <v>43</v>
      </c>
      <c r="B30" s="60">
        <v>403473145</v>
      </c>
      <c r="C30" s="61" t="s">
        <v>182</v>
      </c>
      <c r="D30" s="60" t="str">
        <f>VLOOKUP(B30,BA:BC,3,FALSE)</f>
        <v>نادری فرد</v>
      </c>
      <c r="E30" s="62" t="s">
        <v>39</v>
      </c>
      <c r="F30" s="63"/>
      <c r="G30" s="60" t="s">
        <v>40</v>
      </c>
      <c r="H30" s="60" t="s">
        <v>40</v>
      </c>
      <c r="I30" s="64" t="s">
        <v>40</v>
      </c>
      <c r="J30" s="64" t="s">
        <v>40</v>
      </c>
      <c r="K30" s="64" t="s">
        <v>40</v>
      </c>
      <c r="L30" s="64" t="s">
        <v>40</v>
      </c>
      <c r="M30" s="60"/>
      <c r="N30" s="64"/>
      <c r="O30" s="65">
        <v>28</v>
      </c>
      <c r="P30" s="65">
        <v>5</v>
      </c>
      <c r="Q30" s="64" t="s">
        <v>83</v>
      </c>
      <c r="R30" s="64" t="s">
        <v>41</v>
      </c>
      <c r="S30" s="64"/>
      <c r="T30" s="66" t="s">
        <v>42</v>
      </c>
      <c r="U30" s="66"/>
      <c r="V30" s="64"/>
      <c r="W30" s="66"/>
      <c r="X30" s="66"/>
      <c r="Y30" s="60"/>
      <c r="Z30" s="64" t="s">
        <v>183</v>
      </c>
      <c r="AA30" s="67"/>
      <c r="AB30" s="60"/>
      <c r="AC30" s="66"/>
      <c r="AD30" s="66"/>
      <c r="AE30" s="66"/>
      <c r="AF30" s="68"/>
      <c r="AG30" s="66"/>
      <c r="AH30" s="66"/>
      <c r="AI30" s="64"/>
      <c r="AJ30" s="64"/>
      <c r="AK30" s="64">
        <f>SUM(G30:M30)</f>
        <v>0</v>
      </c>
      <c r="AL30" s="64">
        <f>COUNTA(O30:Y30)</f>
        <v>5</v>
      </c>
      <c r="AM30" s="69">
        <f>0.9*AL30/11</f>
        <v>0.40909090909090912</v>
      </c>
      <c r="AN30" s="69">
        <f>1.9*AK30/670</f>
        <v>0</v>
      </c>
      <c r="AO30" s="70">
        <f>AA30/5</f>
        <v>0</v>
      </c>
      <c r="AP30" s="64"/>
      <c r="AQ30" s="64"/>
      <c r="AR30" s="71">
        <f t="shared" si="0"/>
        <v>0.40909090909090912</v>
      </c>
      <c r="AS30" s="64"/>
      <c r="AT30" s="64"/>
      <c r="AZ30" s="14">
        <v>27</v>
      </c>
      <c r="BA30" s="14">
        <v>403820546</v>
      </c>
      <c r="BB30" s="14" t="s">
        <v>184</v>
      </c>
      <c r="BC30" s="14" t="s">
        <v>185</v>
      </c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</row>
    <row r="31" spans="1:71" ht="24.95" customHeight="1">
      <c r="A31" s="59">
        <v>45</v>
      </c>
      <c r="B31" s="60">
        <v>403820714</v>
      </c>
      <c r="C31" s="61" t="s">
        <v>186</v>
      </c>
      <c r="D31" s="60" t="str">
        <f>VLOOKUP(B31,BA:BC,3,FALSE)</f>
        <v>نداف زاده شیرازی</v>
      </c>
      <c r="E31" s="62" t="s">
        <v>39</v>
      </c>
      <c r="F31" s="63"/>
      <c r="G31" s="60">
        <v>100</v>
      </c>
      <c r="H31" s="60" t="s">
        <v>40</v>
      </c>
      <c r="I31" s="64">
        <v>95</v>
      </c>
      <c r="J31" s="64">
        <v>100</v>
      </c>
      <c r="K31" s="64">
        <v>100</v>
      </c>
      <c r="L31" s="64" t="s">
        <v>40</v>
      </c>
      <c r="M31" s="60">
        <v>90</v>
      </c>
      <c r="N31" s="64"/>
      <c r="O31" s="65">
        <v>28</v>
      </c>
      <c r="P31" s="65">
        <v>5</v>
      </c>
      <c r="Q31" s="64">
        <v>12</v>
      </c>
      <c r="R31" s="64" t="s">
        <v>41</v>
      </c>
      <c r="S31" s="64" t="s">
        <v>76</v>
      </c>
      <c r="T31" s="66" t="s">
        <v>42</v>
      </c>
      <c r="U31" s="66" t="s">
        <v>43</v>
      </c>
      <c r="V31" s="64">
        <v>31</v>
      </c>
      <c r="W31" s="66" t="s">
        <v>45</v>
      </c>
      <c r="X31" s="66"/>
      <c r="Y31" s="60">
        <v>21</v>
      </c>
      <c r="Z31" s="64" t="s">
        <v>187</v>
      </c>
      <c r="AA31" s="67">
        <v>10</v>
      </c>
      <c r="AB31" s="60"/>
      <c r="AC31" s="66"/>
      <c r="AD31" s="66"/>
      <c r="AE31" s="66"/>
      <c r="AF31" s="68"/>
      <c r="AG31" s="66"/>
      <c r="AH31" s="66"/>
      <c r="AI31" s="64"/>
      <c r="AJ31" s="64"/>
      <c r="AK31" s="64">
        <f>SUM(G31:M31)</f>
        <v>485</v>
      </c>
      <c r="AL31" s="64">
        <f>COUNTA(O31:Y31)</f>
        <v>10</v>
      </c>
      <c r="AM31" s="69">
        <f>0.9*AL31/11</f>
        <v>0.81818181818181823</v>
      </c>
      <c r="AN31" s="69">
        <f>1.9*AK31/670</f>
        <v>1.3753731343283582</v>
      </c>
      <c r="AO31" s="70">
        <f>AA31/5</f>
        <v>2</v>
      </c>
      <c r="AP31" s="64">
        <v>17</v>
      </c>
      <c r="AQ31" s="64"/>
      <c r="AR31" s="71">
        <f t="shared" si="0"/>
        <v>8.4435549525101763</v>
      </c>
      <c r="AS31" s="64"/>
      <c r="AT31" s="64"/>
      <c r="AZ31" s="14">
        <v>28</v>
      </c>
      <c r="BA31" s="14">
        <v>403820007</v>
      </c>
      <c r="BB31" s="14" t="s">
        <v>188</v>
      </c>
      <c r="BC31" s="14" t="s">
        <v>189</v>
      </c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</row>
    <row r="32" spans="1:71" ht="24.95" customHeight="1">
      <c r="A32" s="59">
        <v>46</v>
      </c>
      <c r="B32" s="60">
        <v>402820393</v>
      </c>
      <c r="C32" s="61" t="s">
        <v>190</v>
      </c>
      <c r="D32" s="60" t="str">
        <f>VLOOKUP(B32,BA:BC,3,FALSE)</f>
        <v>نیازی</v>
      </c>
      <c r="E32" s="62"/>
      <c r="F32" s="63"/>
      <c r="G32" s="60" t="s">
        <v>40</v>
      </c>
      <c r="H32" s="60" t="s">
        <v>59</v>
      </c>
      <c r="I32" s="64" t="s">
        <v>59</v>
      </c>
      <c r="J32" s="64" t="s">
        <v>59</v>
      </c>
      <c r="K32" s="64" t="s">
        <v>59</v>
      </c>
      <c r="L32" s="64"/>
      <c r="M32" s="60"/>
      <c r="N32" s="64"/>
      <c r="O32" s="65"/>
      <c r="P32" s="65"/>
      <c r="Q32" s="64"/>
      <c r="R32" s="64"/>
      <c r="S32" s="64"/>
      <c r="T32" s="66"/>
      <c r="U32" s="66"/>
      <c r="V32" s="64"/>
      <c r="W32" s="66"/>
      <c r="X32" s="66"/>
      <c r="Y32" s="60">
        <v>21</v>
      </c>
      <c r="Z32" s="64" t="s">
        <v>191</v>
      </c>
      <c r="AA32" s="67">
        <v>3</v>
      </c>
      <c r="AB32" s="60"/>
      <c r="AC32" s="66"/>
      <c r="AD32" s="66"/>
      <c r="AE32" s="66"/>
      <c r="AF32" s="68"/>
      <c r="AG32" s="66"/>
      <c r="AH32" s="66"/>
      <c r="AI32" s="64"/>
      <c r="AJ32" s="64"/>
      <c r="AK32" s="64">
        <f>SUM(G32:M32)</f>
        <v>0</v>
      </c>
      <c r="AL32" s="64">
        <f>COUNTA(O32:Y32)</f>
        <v>1</v>
      </c>
      <c r="AM32" s="69">
        <f>0.9*AL32/11</f>
        <v>8.1818181818181818E-2</v>
      </c>
      <c r="AN32" s="69">
        <f>1.9*AK32/670</f>
        <v>0</v>
      </c>
      <c r="AO32" s="70">
        <f>AA32/5</f>
        <v>0.6</v>
      </c>
      <c r="AP32" s="64">
        <v>0</v>
      </c>
      <c r="AQ32" s="64"/>
      <c r="AR32" s="71">
        <f t="shared" si="0"/>
        <v>0.68181818181818177</v>
      </c>
      <c r="AS32" s="64"/>
      <c r="AT32" s="64"/>
      <c r="AZ32" s="14">
        <v>29</v>
      </c>
      <c r="BA32" s="14">
        <v>403206064</v>
      </c>
      <c r="BB32" s="14" t="s">
        <v>192</v>
      </c>
      <c r="BC32" s="14" t="s">
        <v>193</v>
      </c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</row>
    <row r="33" spans="1:71" ht="24.95" customHeight="1">
      <c r="A33" s="59">
        <v>47</v>
      </c>
      <c r="B33" s="73"/>
      <c r="C33" s="61"/>
      <c r="D33" s="60"/>
      <c r="E33" s="62"/>
      <c r="F33" s="63"/>
      <c r="G33" s="60" t="s">
        <v>59</v>
      </c>
      <c r="H33" s="60" t="s">
        <v>59</v>
      </c>
      <c r="I33" s="64" t="s">
        <v>59</v>
      </c>
      <c r="J33" s="64" t="s">
        <v>59</v>
      </c>
      <c r="K33" s="64" t="s">
        <v>59</v>
      </c>
      <c r="L33" s="64"/>
      <c r="M33" s="60"/>
      <c r="N33" s="64"/>
      <c r="O33" s="65"/>
      <c r="P33" s="65"/>
      <c r="Q33" s="64"/>
      <c r="R33" s="64"/>
      <c r="S33" s="64"/>
      <c r="T33" s="66"/>
      <c r="U33" s="66"/>
      <c r="V33" s="64"/>
      <c r="W33" s="66"/>
      <c r="X33" s="66"/>
      <c r="Y33" s="60"/>
      <c r="Z33" s="64"/>
      <c r="AA33" s="67"/>
      <c r="AB33" s="60"/>
      <c r="AC33" s="66"/>
      <c r="AD33" s="66"/>
      <c r="AE33" s="66"/>
      <c r="AF33" s="68"/>
      <c r="AG33" s="66"/>
      <c r="AH33" s="66"/>
      <c r="AI33" s="64"/>
      <c r="AJ33" s="64"/>
      <c r="AK33" s="64">
        <f>SUM(G33:M33)</f>
        <v>0</v>
      </c>
      <c r="AL33" s="64">
        <f>COUNTA(O33:Y33)</f>
        <v>0</v>
      </c>
      <c r="AM33" s="69">
        <f>0.9*AL33/11</f>
        <v>0</v>
      </c>
      <c r="AN33" s="69">
        <f>1.9*AK33/670</f>
        <v>0</v>
      </c>
      <c r="AO33" s="70">
        <f>AA33/5</f>
        <v>0</v>
      </c>
      <c r="AP33" s="64"/>
      <c r="AQ33" s="64"/>
      <c r="AR33" s="71">
        <f t="shared" si="0"/>
        <v>0</v>
      </c>
      <c r="AS33" s="64"/>
      <c r="AT33" s="64"/>
      <c r="AZ33" s="14">
        <v>30</v>
      </c>
      <c r="BA33" s="14">
        <v>403202363</v>
      </c>
      <c r="BB33" s="14" t="s">
        <v>194</v>
      </c>
      <c r="BC33" s="14" t="s">
        <v>195</v>
      </c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</row>
    <row r="34" spans="1:71" ht="24.95" customHeight="1">
      <c r="A34" s="59">
        <v>48</v>
      </c>
      <c r="B34" s="73" t="s">
        <v>49</v>
      </c>
      <c r="C34" s="61" t="s">
        <v>196</v>
      </c>
      <c r="D34" s="60" t="str">
        <f>VLOOKUP(B34,BA:BC,3,FALSE)</f>
        <v>نام خانوادگی</v>
      </c>
      <c r="E34" s="62" t="s">
        <v>178</v>
      </c>
      <c r="F34" s="63"/>
      <c r="G34" s="60" t="s">
        <v>59</v>
      </c>
      <c r="H34" s="60" t="s">
        <v>59</v>
      </c>
      <c r="I34" s="64" t="s">
        <v>59</v>
      </c>
      <c r="J34" s="64" t="s">
        <v>59</v>
      </c>
      <c r="K34" s="64" t="s">
        <v>59</v>
      </c>
      <c r="L34" s="64" t="s">
        <v>59</v>
      </c>
      <c r="M34" s="60"/>
      <c r="N34" s="64"/>
      <c r="O34" s="65"/>
      <c r="P34" s="65"/>
      <c r="Q34" s="64"/>
      <c r="R34" s="64"/>
      <c r="S34" s="64"/>
      <c r="T34" s="66"/>
      <c r="U34" s="66"/>
      <c r="V34" s="64"/>
      <c r="W34" s="66"/>
      <c r="X34" s="66"/>
      <c r="Y34" s="60"/>
      <c r="Z34" s="64"/>
      <c r="AA34" s="67"/>
      <c r="AB34" s="60"/>
      <c r="AC34" s="66"/>
      <c r="AD34" s="66"/>
      <c r="AE34" s="66"/>
      <c r="AF34" s="68"/>
      <c r="AG34" s="66"/>
      <c r="AH34" s="66"/>
      <c r="AI34" s="64"/>
      <c r="AJ34" s="64"/>
      <c r="AK34" s="64">
        <f>SUM(G34:M34)</f>
        <v>0</v>
      </c>
      <c r="AL34" s="64">
        <f>COUNTA(O34:Y34)</f>
        <v>0</v>
      </c>
      <c r="AM34" s="69">
        <f>0.9*AL34/11</f>
        <v>0</v>
      </c>
      <c r="AN34" s="69">
        <f>1.9*AK34/670</f>
        <v>0</v>
      </c>
      <c r="AO34" s="70">
        <f>AA34/5</f>
        <v>0</v>
      </c>
      <c r="AP34" s="64"/>
      <c r="AQ34" s="64"/>
      <c r="AR34" s="71">
        <f t="shared" si="0"/>
        <v>0</v>
      </c>
      <c r="AS34" s="64"/>
      <c r="AT34" s="64"/>
      <c r="AZ34" s="14">
        <v>31</v>
      </c>
      <c r="BA34" s="14">
        <v>403473145</v>
      </c>
      <c r="BB34" s="14" t="s">
        <v>171</v>
      </c>
      <c r="BC34" s="14" t="s">
        <v>197</v>
      </c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</row>
    <row r="35" spans="1:71" ht="24.95" customHeight="1">
      <c r="A35" s="59">
        <v>49</v>
      </c>
      <c r="B35" s="73">
        <v>403203447</v>
      </c>
      <c r="C35" s="61" t="s">
        <v>198</v>
      </c>
      <c r="D35" s="60" t="str">
        <f>VLOOKUP(B35,BA:BC,3,FALSE)</f>
        <v>ابراهیمی</v>
      </c>
      <c r="E35" s="62" t="s">
        <v>178</v>
      </c>
      <c r="F35" s="63"/>
      <c r="G35" s="60">
        <v>40</v>
      </c>
      <c r="H35" s="60">
        <v>100</v>
      </c>
      <c r="I35" s="64">
        <v>80</v>
      </c>
      <c r="J35" s="64">
        <v>100</v>
      </c>
      <c r="K35" s="64">
        <v>95</v>
      </c>
      <c r="L35" s="64">
        <v>95</v>
      </c>
      <c r="M35" s="60">
        <v>90</v>
      </c>
      <c r="N35" s="64"/>
      <c r="O35" s="65">
        <v>28</v>
      </c>
      <c r="P35" s="65">
        <v>5</v>
      </c>
      <c r="Q35" s="64">
        <v>12</v>
      </c>
      <c r="R35" s="64" t="s">
        <v>41</v>
      </c>
      <c r="S35" s="64"/>
      <c r="T35" s="66" t="s">
        <v>42</v>
      </c>
      <c r="U35" s="66" t="s">
        <v>43</v>
      </c>
      <c r="V35" s="64"/>
      <c r="W35" s="66" t="s">
        <v>45</v>
      </c>
      <c r="X35" s="66" t="s">
        <v>53</v>
      </c>
      <c r="Y35" s="60">
        <v>21</v>
      </c>
      <c r="Z35" s="64" t="s">
        <v>199</v>
      </c>
      <c r="AA35" s="74">
        <v>9.5</v>
      </c>
      <c r="AB35" s="60"/>
      <c r="AC35" s="66"/>
      <c r="AD35" s="66"/>
      <c r="AE35" s="66"/>
      <c r="AF35" s="68"/>
      <c r="AG35" s="66"/>
      <c r="AH35" s="66"/>
      <c r="AI35" s="64"/>
      <c r="AJ35" s="64"/>
      <c r="AK35" s="64">
        <f>SUM(G35:M35)</f>
        <v>600</v>
      </c>
      <c r="AL35" s="64">
        <f>COUNTA(O35:Y35)</f>
        <v>9</v>
      </c>
      <c r="AM35" s="69">
        <f>0.9*AL35/11</f>
        <v>0.73636363636363633</v>
      </c>
      <c r="AN35" s="69">
        <f>1.9*AK35/670</f>
        <v>1.7014925373134329</v>
      </c>
      <c r="AO35" s="70">
        <f>AA35/5</f>
        <v>1.9</v>
      </c>
      <c r="AP35" s="64">
        <v>5</v>
      </c>
      <c r="AQ35" s="64"/>
      <c r="AR35" s="71">
        <f t="shared" si="0"/>
        <v>5.5878561736770695</v>
      </c>
      <c r="AS35" s="64"/>
      <c r="AT35" s="64"/>
      <c r="AZ35" s="14">
        <v>32</v>
      </c>
      <c r="BA35" s="14">
        <v>99820133</v>
      </c>
      <c r="BB35" s="14" t="s">
        <v>200</v>
      </c>
      <c r="BC35" s="14" t="s">
        <v>201</v>
      </c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</row>
    <row r="36" spans="1:71" ht="24.95" customHeight="1">
      <c r="A36" s="59">
        <v>50</v>
      </c>
      <c r="B36" s="73">
        <v>402800341</v>
      </c>
      <c r="C36" s="61" t="s">
        <v>202</v>
      </c>
      <c r="D36" s="60" t="str">
        <f>VLOOKUP(B36,BA:BC,3,FALSE)</f>
        <v>ابراهیمی</v>
      </c>
      <c r="E36" s="62" t="s">
        <v>178</v>
      </c>
      <c r="F36" s="63"/>
      <c r="G36" s="60" t="s">
        <v>40</v>
      </c>
      <c r="H36" s="60" t="s">
        <v>40</v>
      </c>
      <c r="I36" s="64">
        <v>100</v>
      </c>
      <c r="J36" s="64">
        <v>60</v>
      </c>
      <c r="K36" s="64" t="s">
        <v>40</v>
      </c>
      <c r="L36" s="64" t="s">
        <v>40</v>
      </c>
      <c r="M36" s="60">
        <v>100</v>
      </c>
      <c r="N36" s="64"/>
      <c r="O36" s="65"/>
      <c r="P36" s="65">
        <v>5</v>
      </c>
      <c r="Q36" s="64">
        <v>12</v>
      </c>
      <c r="R36" s="64" t="s">
        <v>41</v>
      </c>
      <c r="S36" s="64"/>
      <c r="T36" s="66" t="s">
        <v>42</v>
      </c>
      <c r="U36" s="66" t="s">
        <v>43</v>
      </c>
      <c r="V36" s="64"/>
      <c r="W36" s="66" t="s">
        <v>85</v>
      </c>
      <c r="X36" s="66" t="s">
        <v>53</v>
      </c>
      <c r="Y36" s="60"/>
      <c r="Z36" s="64" t="s">
        <v>203</v>
      </c>
      <c r="AA36" s="74">
        <v>10</v>
      </c>
      <c r="AB36" s="60"/>
      <c r="AC36" s="66"/>
      <c r="AD36" s="66"/>
      <c r="AE36" s="66"/>
      <c r="AF36" s="68"/>
      <c r="AG36" s="66"/>
      <c r="AH36" s="66"/>
      <c r="AI36" s="64"/>
      <c r="AJ36" s="64"/>
      <c r="AK36" s="64">
        <f>SUM(G36:M36)</f>
        <v>260</v>
      </c>
      <c r="AL36" s="64">
        <f>COUNTA(O36:Y36)</f>
        <v>7</v>
      </c>
      <c r="AM36" s="69">
        <f>0.9*AL36/11</f>
        <v>0.57272727272727275</v>
      </c>
      <c r="AN36" s="69">
        <f>1.9*AK36/670</f>
        <v>0.73731343283582085</v>
      </c>
      <c r="AO36" s="70">
        <f>AA36/5</f>
        <v>2</v>
      </c>
      <c r="AP36" s="64">
        <v>16.75</v>
      </c>
      <c r="AQ36" s="64"/>
      <c r="AR36" s="71">
        <f t="shared" si="0"/>
        <v>7.4975407055630932</v>
      </c>
      <c r="AS36" s="64"/>
      <c r="AT36" s="64"/>
      <c r="AZ36" s="14">
        <v>33</v>
      </c>
      <c r="BA36" s="14">
        <v>403820714</v>
      </c>
      <c r="BB36" s="14" t="s">
        <v>114</v>
      </c>
      <c r="BC36" s="14" t="s">
        <v>204</v>
      </c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</row>
    <row r="37" spans="1:71" ht="24.95" customHeight="1">
      <c r="A37" s="59">
        <v>53</v>
      </c>
      <c r="B37" s="73">
        <v>403820458</v>
      </c>
      <c r="C37" s="61" t="s">
        <v>205</v>
      </c>
      <c r="D37" s="60" t="str">
        <f>VLOOKUP(B37,BA:BC,3,FALSE)</f>
        <v>احمدی</v>
      </c>
      <c r="E37" s="62" t="s">
        <v>178</v>
      </c>
      <c r="F37" s="63"/>
      <c r="G37" s="60">
        <v>25</v>
      </c>
      <c r="H37" s="60" t="s">
        <v>40</v>
      </c>
      <c r="I37" s="64" t="s">
        <v>40</v>
      </c>
      <c r="J37" s="64">
        <v>99</v>
      </c>
      <c r="K37" s="64">
        <v>200</v>
      </c>
      <c r="L37" s="64">
        <v>100</v>
      </c>
      <c r="M37" s="64">
        <v>100</v>
      </c>
      <c r="N37" s="64"/>
      <c r="O37" s="65">
        <v>28</v>
      </c>
      <c r="P37" s="65">
        <v>5</v>
      </c>
      <c r="Q37" s="64">
        <v>12</v>
      </c>
      <c r="R37" s="64"/>
      <c r="S37" s="64"/>
      <c r="T37" s="66" t="s">
        <v>42</v>
      </c>
      <c r="U37" s="66" t="s">
        <v>43</v>
      </c>
      <c r="V37" s="64"/>
      <c r="W37" s="66" t="s">
        <v>45</v>
      </c>
      <c r="X37" s="66" t="s">
        <v>53</v>
      </c>
      <c r="Y37" s="60">
        <v>21</v>
      </c>
      <c r="Z37" s="64" t="s">
        <v>206</v>
      </c>
      <c r="AA37" s="67">
        <v>10</v>
      </c>
      <c r="AB37" s="60"/>
      <c r="AC37" s="66"/>
      <c r="AD37" s="66"/>
      <c r="AE37" s="66"/>
      <c r="AF37" s="68"/>
      <c r="AG37" s="66"/>
      <c r="AH37" s="66"/>
      <c r="AI37" s="64"/>
      <c r="AJ37" s="64"/>
      <c r="AK37" s="64">
        <f>SUM(G37:M37)</f>
        <v>524</v>
      </c>
      <c r="AL37" s="64">
        <f>COUNTA(O37:Y37)</f>
        <v>8</v>
      </c>
      <c r="AM37" s="69">
        <f>0.9*AL37/11</f>
        <v>0.65454545454545454</v>
      </c>
      <c r="AN37" s="69">
        <f>1.9*AK37/670</f>
        <v>1.4859701492537312</v>
      </c>
      <c r="AO37" s="70">
        <f>AA37/5</f>
        <v>2</v>
      </c>
      <c r="AP37" s="64">
        <v>14.5</v>
      </c>
      <c r="AQ37" s="64"/>
      <c r="AR37" s="71">
        <f t="shared" si="0"/>
        <v>7.7655156037991855</v>
      </c>
      <c r="AS37" s="64"/>
      <c r="AT37" s="64"/>
      <c r="AZ37" s="14">
        <v>34</v>
      </c>
      <c r="BA37" s="14">
        <v>402820393</v>
      </c>
      <c r="BB37" s="14" t="s">
        <v>207</v>
      </c>
      <c r="BC37" s="14" t="s">
        <v>208</v>
      </c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</row>
    <row r="38" spans="1:71" ht="24.95" customHeight="1">
      <c r="A38" s="59">
        <v>54</v>
      </c>
      <c r="B38" s="73">
        <v>403205198</v>
      </c>
      <c r="C38" s="61" t="s">
        <v>209</v>
      </c>
      <c r="D38" s="60" t="str">
        <f>VLOOKUP(B38,BA:BC,3,FALSE)</f>
        <v>اعمالی</v>
      </c>
      <c r="E38" s="62"/>
      <c r="F38" s="63"/>
      <c r="G38" s="60">
        <v>70</v>
      </c>
      <c r="H38" s="60" t="s">
        <v>40</v>
      </c>
      <c r="I38" s="64" t="s">
        <v>40</v>
      </c>
      <c r="J38" s="64">
        <v>80</v>
      </c>
      <c r="K38" s="64">
        <v>100</v>
      </c>
      <c r="L38" s="64"/>
      <c r="M38" s="60"/>
      <c r="N38" s="64"/>
      <c r="O38" s="65"/>
      <c r="P38" s="65"/>
      <c r="Q38" s="64">
        <v>12</v>
      </c>
      <c r="R38" s="64"/>
      <c r="S38" s="64"/>
      <c r="T38" s="66" t="s">
        <v>42</v>
      </c>
      <c r="U38" s="66" t="s">
        <v>43</v>
      </c>
      <c r="V38" s="64">
        <v>31</v>
      </c>
      <c r="W38" s="66" t="s">
        <v>85</v>
      </c>
      <c r="X38" s="66"/>
      <c r="Y38" s="60">
        <v>21</v>
      </c>
      <c r="Z38" s="64" t="s">
        <v>60</v>
      </c>
      <c r="AA38" s="67">
        <v>9.5</v>
      </c>
      <c r="AB38" s="60"/>
      <c r="AC38" s="66"/>
      <c r="AD38" s="66"/>
      <c r="AE38" s="66"/>
      <c r="AF38" s="68"/>
      <c r="AG38" s="66"/>
      <c r="AH38" s="66"/>
      <c r="AI38" s="64"/>
      <c r="AJ38" s="64"/>
      <c r="AK38" s="64">
        <f>SUM(G38:M38)</f>
        <v>250</v>
      </c>
      <c r="AL38" s="64">
        <f>COUNTA(O38:Y38)</f>
        <v>6</v>
      </c>
      <c r="AM38" s="69">
        <f>0.9*AL38/11</f>
        <v>0.49090909090909096</v>
      </c>
      <c r="AN38" s="69">
        <f>1.9*AK38/670</f>
        <v>0.70895522388059706</v>
      </c>
      <c r="AO38" s="70">
        <f>AA38/5</f>
        <v>1.9</v>
      </c>
      <c r="AP38" s="64">
        <v>5</v>
      </c>
      <c r="AQ38" s="64"/>
      <c r="AR38" s="71">
        <f t="shared" si="0"/>
        <v>4.3498643147896878</v>
      </c>
      <c r="AS38" s="64"/>
      <c r="AT38" s="64"/>
      <c r="AZ38" s="33"/>
      <c r="BA38" s="34"/>
      <c r="BB38" s="34"/>
      <c r="BC38" s="34"/>
      <c r="BE38" s="33"/>
      <c r="BF38" s="34"/>
      <c r="BG38" s="34"/>
      <c r="BH38" s="34"/>
    </row>
    <row r="39" spans="1:71" ht="24.95" customHeight="1">
      <c r="A39" s="59">
        <v>55</v>
      </c>
      <c r="B39" s="73">
        <v>403202041</v>
      </c>
      <c r="C39" s="61" t="s">
        <v>210</v>
      </c>
      <c r="D39" s="60" t="str">
        <f>VLOOKUP(B39,BA:BC,3,FALSE)</f>
        <v>افرازدوست</v>
      </c>
      <c r="E39" s="62" t="s">
        <v>178</v>
      </c>
      <c r="F39" s="63"/>
      <c r="G39" s="60">
        <v>0</v>
      </c>
      <c r="H39" s="60" t="s">
        <v>40</v>
      </c>
      <c r="I39" s="64">
        <v>99</v>
      </c>
      <c r="J39" s="64">
        <v>99</v>
      </c>
      <c r="K39" s="64">
        <v>100</v>
      </c>
      <c r="L39" s="64" t="s">
        <v>40</v>
      </c>
      <c r="M39" s="60"/>
      <c r="N39" s="64"/>
      <c r="O39" s="65">
        <v>28</v>
      </c>
      <c r="P39" s="65">
        <v>5</v>
      </c>
      <c r="Q39" s="64">
        <v>12</v>
      </c>
      <c r="R39" s="64" t="s">
        <v>41</v>
      </c>
      <c r="S39" s="64"/>
      <c r="T39" s="66" t="s">
        <v>42</v>
      </c>
      <c r="U39" s="66" t="s">
        <v>43</v>
      </c>
      <c r="V39" s="64">
        <v>31</v>
      </c>
      <c r="W39" s="66" t="s">
        <v>76</v>
      </c>
      <c r="X39" s="66" t="s">
        <v>53</v>
      </c>
      <c r="Y39" s="60">
        <v>21</v>
      </c>
      <c r="Z39" s="64" t="s">
        <v>211</v>
      </c>
      <c r="AA39" s="67">
        <v>9.5</v>
      </c>
      <c r="AB39" s="60"/>
      <c r="AC39" s="66"/>
      <c r="AD39" s="66"/>
      <c r="AE39" s="66"/>
      <c r="AF39" s="68"/>
      <c r="AG39" s="66"/>
      <c r="AH39" s="66"/>
      <c r="AI39" s="64"/>
      <c r="AJ39" s="64"/>
      <c r="AK39" s="64">
        <f>SUM(G39:M39)</f>
        <v>298</v>
      </c>
      <c r="AL39" s="64">
        <f>COUNTA(O39:Y39)</f>
        <v>10</v>
      </c>
      <c r="AM39" s="69">
        <f>0.9*AL39/11</f>
        <v>0.81818181818181823</v>
      </c>
      <c r="AN39" s="69">
        <f>1.9*AK39/670</f>
        <v>0.84507462686567159</v>
      </c>
      <c r="AO39" s="70">
        <f>AA39/5</f>
        <v>1.9</v>
      </c>
      <c r="AP39" s="64">
        <v>10.25</v>
      </c>
      <c r="AQ39" s="64"/>
      <c r="AR39" s="71">
        <f t="shared" si="0"/>
        <v>6.1257564450474904</v>
      </c>
      <c r="AS39" s="64"/>
      <c r="AT39" s="64"/>
      <c r="AZ39" s="34"/>
      <c r="BA39" s="34"/>
      <c r="BB39" s="34"/>
      <c r="BC39" s="34"/>
      <c r="BD39" s="34"/>
      <c r="BE39" s="33"/>
      <c r="BF39" s="34"/>
      <c r="BG39" s="34"/>
      <c r="BH39" s="35"/>
    </row>
    <row r="40" spans="1:71" ht="24.95" customHeight="1">
      <c r="A40" s="59">
        <v>56</v>
      </c>
      <c r="B40" s="73">
        <v>403820997</v>
      </c>
      <c r="C40" s="61" t="s">
        <v>212</v>
      </c>
      <c r="D40" s="60" t="str">
        <f>VLOOKUP(B40,BA:BC,3,FALSE)</f>
        <v>الماس نژاد</v>
      </c>
      <c r="E40" s="62" t="s">
        <v>39</v>
      </c>
      <c r="F40" s="63"/>
      <c r="G40" s="60">
        <v>70</v>
      </c>
      <c r="H40" s="60">
        <v>100</v>
      </c>
      <c r="I40" s="64">
        <v>95</v>
      </c>
      <c r="J40" s="64">
        <v>100</v>
      </c>
      <c r="K40" s="64">
        <v>100</v>
      </c>
      <c r="L40" s="64" t="s">
        <v>40</v>
      </c>
      <c r="M40" s="60"/>
      <c r="N40" s="64"/>
      <c r="O40" s="65">
        <v>28</v>
      </c>
      <c r="P40" s="65">
        <v>5</v>
      </c>
      <c r="Q40" s="64">
        <v>12</v>
      </c>
      <c r="R40" s="64" t="s">
        <v>41</v>
      </c>
      <c r="S40" s="64"/>
      <c r="T40" s="66" t="s">
        <v>42</v>
      </c>
      <c r="U40" s="66"/>
      <c r="V40" s="64">
        <v>31</v>
      </c>
      <c r="W40" s="66" t="s">
        <v>45</v>
      </c>
      <c r="X40" s="66" t="s">
        <v>53</v>
      </c>
      <c r="Y40" s="60">
        <v>21</v>
      </c>
      <c r="Z40" s="64" t="s">
        <v>213</v>
      </c>
      <c r="AA40" s="67">
        <v>10</v>
      </c>
      <c r="AB40" s="60"/>
      <c r="AC40" s="66"/>
      <c r="AD40" s="66"/>
      <c r="AE40" s="66"/>
      <c r="AF40" s="68"/>
      <c r="AG40" s="66"/>
      <c r="AH40" s="66"/>
      <c r="AI40" s="64"/>
      <c r="AJ40" s="64"/>
      <c r="AK40" s="64">
        <f>SUM(G40:M40)</f>
        <v>465</v>
      </c>
      <c r="AL40" s="64">
        <f>COUNTA(O40:Y40)</f>
        <v>9</v>
      </c>
      <c r="AM40" s="69">
        <f>0.9*AL40/11</f>
        <v>0.73636363636363633</v>
      </c>
      <c r="AN40" s="69">
        <f>1.9*AK40/670</f>
        <v>1.3186567164179104</v>
      </c>
      <c r="AO40" s="70">
        <f>AA40/5</f>
        <v>2</v>
      </c>
      <c r="AP40" s="64">
        <v>11.75</v>
      </c>
      <c r="AQ40" s="64"/>
      <c r="AR40" s="71">
        <f t="shared" si="0"/>
        <v>6.9925203527815469</v>
      </c>
      <c r="AS40" s="64"/>
      <c r="AT40" s="64"/>
      <c r="AZ40" s="6" t="s">
        <v>214</v>
      </c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</row>
    <row r="41" spans="1:71" ht="24.95" customHeight="1">
      <c r="A41" s="59">
        <v>58</v>
      </c>
      <c r="B41" s="73">
        <v>403202724</v>
      </c>
      <c r="C41" s="61" t="s">
        <v>215</v>
      </c>
      <c r="D41" s="60" t="str">
        <f>VLOOKUP(B41,BA:BC,3,FALSE)</f>
        <v>آدابی نیا</v>
      </c>
      <c r="E41" s="62" t="s">
        <v>178</v>
      </c>
      <c r="F41" s="63"/>
      <c r="G41" s="60">
        <v>70</v>
      </c>
      <c r="H41" s="60" t="s">
        <v>40</v>
      </c>
      <c r="I41" s="64">
        <v>80</v>
      </c>
      <c r="J41" s="64">
        <v>85</v>
      </c>
      <c r="K41" s="64">
        <v>90</v>
      </c>
      <c r="L41" s="64" t="s">
        <v>40</v>
      </c>
      <c r="M41" s="60"/>
      <c r="N41" s="64"/>
      <c r="O41" s="65">
        <v>28</v>
      </c>
      <c r="P41" s="65">
        <v>5</v>
      </c>
      <c r="Q41" s="64">
        <v>12</v>
      </c>
      <c r="R41" s="64" t="s">
        <v>41</v>
      </c>
      <c r="S41" s="64" t="s">
        <v>76</v>
      </c>
      <c r="T41" s="66" t="s">
        <v>42</v>
      </c>
      <c r="U41" s="66" t="s">
        <v>43</v>
      </c>
      <c r="V41" s="64"/>
      <c r="W41" s="66" t="s">
        <v>45</v>
      </c>
      <c r="X41" s="66" t="s">
        <v>53</v>
      </c>
      <c r="Y41" s="60">
        <v>21</v>
      </c>
      <c r="Z41" s="64" t="s">
        <v>216</v>
      </c>
      <c r="AA41" s="67">
        <v>9.1999999999999993</v>
      </c>
      <c r="AB41" s="60"/>
      <c r="AC41" s="66"/>
      <c r="AD41" s="66"/>
      <c r="AE41" s="66"/>
      <c r="AF41" s="68"/>
      <c r="AG41" s="66"/>
      <c r="AH41" s="66"/>
      <c r="AI41" s="64"/>
      <c r="AJ41" s="64"/>
      <c r="AK41" s="64">
        <f>SUM(G41:M41)</f>
        <v>325</v>
      </c>
      <c r="AL41" s="64">
        <f>COUNTA(O41:Y41)</f>
        <v>10</v>
      </c>
      <c r="AM41" s="69">
        <f>0.9*AL41/11</f>
        <v>0.81818181818181823</v>
      </c>
      <c r="AN41" s="69">
        <f>1.9*AK41/670</f>
        <v>0.92164179104477617</v>
      </c>
      <c r="AO41" s="70">
        <f>AA41/5</f>
        <v>1.8399999999999999</v>
      </c>
      <c r="AP41" s="64">
        <v>6.25</v>
      </c>
      <c r="AQ41" s="64"/>
      <c r="AR41" s="71">
        <f t="shared" si="0"/>
        <v>5.1423236092265947</v>
      </c>
      <c r="AS41" s="64"/>
      <c r="AT41" s="64"/>
      <c r="AZ41" s="10"/>
      <c r="BA41" s="10" t="s">
        <v>49</v>
      </c>
      <c r="BB41" s="10" t="s">
        <v>50</v>
      </c>
      <c r="BC41" s="10" t="s">
        <v>5</v>
      </c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</row>
    <row r="42" spans="1:71" ht="24.95" customHeight="1">
      <c r="A42" s="59">
        <v>59</v>
      </c>
      <c r="B42" s="73">
        <v>403203488</v>
      </c>
      <c r="C42" s="61" t="s">
        <v>217</v>
      </c>
      <c r="D42" s="60" t="str">
        <f>VLOOKUP(B42,BA:BC,3,FALSE)</f>
        <v>باقری</v>
      </c>
      <c r="E42" s="62" t="s">
        <v>178</v>
      </c>
      <c r="F42" s="63"/>
      <c r="G42" s="60">
        <v>100</v>
      </c>
      <c r="H42" s="60">
        <v>100</v>
      </c>
      <c r="I42" s="64">
        <v>100</v>
      </c>
      <c r="J42" s="64">
        <v>50</v>
      </c>
      <c r="K42" s="64">
        <v>100</v>
      </c>
      <c r="L42" s="64" t="s">
        <v>40</v>
      </c>
      <c r="M42" s="60">
        <v>100</v>
      </c>
      <c r="N42" s="64"/>
      <c r="O42" s="65">
        <v>28</v>
      </c>
      <c r="P42" s="65">
        <v>5</v>
      </c>
      <c r="Q42" s="64">
        <v>12</v>
      </c>
      <c r="R42" s="64" t="s">
        <v>41</v>
      </c>
      <c r="S42" s="64"/>
      <c r="T42" s="66" t="s">
        <v>42</v>
      </c>
      <c r="U42" s="66" t="s">
        <v>43</v>
      </c>
      <c r="V42" s="64">
        <v>31</v>
      </c>
      <c r="W42" s="66" t="s">
        <v>45</v>
      </c>
      <c r="X42" s="66" t="s">
        <v>53</v>
      </c>
      <c r="Y42" s="60">
        <v>21</v>
      </c>
      <c r="Z42" s="64" t="s">
        <v>218</v>
      </c>
      <c r="AA42" s="67">
        <v>10</v>
      </c>
      <c r="AB42" s="60"/>
      <c r="AC42" s="66"/>
      <c r="AD42" s="66"/>
      <c r="AE42" s="66"/>
      <c r="AF42" s="68"/>
      <c r="AG42" s="66"/>
      <c r="AH42" s="66"/>
      <c r="AI42" s="64"/>
      <c r="AJ42" s="64"/>
      <c r="AK42" s="64">
        <f>SUM(G42:M42)</f>
        <v>550</v>
      </c>
      <c r="AL42" s="64">
        <f>COUNTA(O42:Y42)</f>
        <v>10</v>
      </c>
      <c r="AM42" s="69">
        <f>0.9*AL42/11</f>
        <v>0.81818181818181823</v>
      </c>
      <c r="AN42" s="69">
        <f>1.9*AK42/670</f>
        <v>1.5597014925373134</v>
      </c>
      <c r="AO42" s="70">
        <f>AA42/5</f>
        <v>2</v>
      </c>
      <c r="AP42" s="64">
        <v>19.75</v>
      </c>
      <c r="AQ42" s="64"/>
      <c r="AR42" s="71">
        <f t="shared" si="0"/>
        <v>9.3153833107191311</v>
      </c>
      <c r="AS42" s="64"/>
      <c r="AT42" s="64"/>
      <c r="AZ42" s="14">
        <v>1</v>
      </c>
      <c r="BA42" s="14">
        <v>403202724</v>
      </c>
      <c r="BB42" s="14" t="s">
        <v>219</v>
      </c>
      <c r="BC42" s="14" t="s">
        <v>220</v>
      </c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</row>
    <row r="43" spans="1:71" ht="24.95" customHeight="1">
      <c r="A43" s="59">
        <v>60</v>
      </c>
      <c r="B43" s="73">
        <v>402800294</v>
      </c>
      <c r="C43" s="61" t="s">
        <v>221</v>
      </c>
      <c r="D43" s="60" t="str">
        <f>VLOOKUP(B43,BA:BC,3,FALSE)</f>
        <v>بخشی ده شیبی</v>
      </c>
      <c r="E43" s="62" t="s">
        <v>178</v>
      </c>
      <c r="F43" s="63"/>
      <c r="G43" s="60">
        <v>90</v>
      </c>
      <c r="H43" s="60">
        <v>100</v>
      </c>
      <c r="I43" s="64">
        <v>90</v>
      </c>
      <c r="J43" s="64">
        <v>70</v>
      </c>
      <c r="K43" s="64">
        <v>199</v>
      </c>
      <c r="L43" s="64" t="s">
        <v>40</v>
      </c>
      <c r="M43" s="60"/>
      <c r="N43" s="64"/>
      <c r="O43" s="65"/>
      <c r="P43" s="65">
        <v>5</v>
      </c>
      <c r="Q43" s="64"/>
      <c r="R43" s="64"/>
      <c r="S43" s="64"/>
      <c r="T43" s="66" t="s">
        <v>42</v>
      </c>
      <c r="U43" s="66" t="s">
        <v>43</v>
      </c>
      <c r="V43" s="64">
        <v>31</v>
      </c>
      <c r="W43" s="66" t="s">
        <v>45</v>
      </c>
      <c r="X43" s="66"/>
      <c r="Y43" s="60">
        <v>21</v>
      </c>
      <c r="Z43" s="64" t="s">
        <v>222</v>
      </c>
      <c r="AA43" s="67">
        <v>10</v>
      </c>
      <c r="AB43" s="60"/>
      <c r="AC43" s="66"/>
      <c r="AD43" s="66"/>
      <c r="AE43" s="66"/>
      <c r="AF43" s="68"/>
      <c r="AG43" s="66"/>
      <c r="AH43" s="66"/>
      <c r="AI43" s="64"/>
      <c r="AJ43" s="64"/>
      <c r="AK43" s="64">
        <f>SUM(G43:M43)</f>
        <v>549</v>
      </c>
      <c r="AL43" s="64">
        <f>COUNTA(O43:Y43)</f>
        <v>6</v>
      </c>
      <c r="AM43" s="69">
        <f>0.9*AL43/11</f>
        <v>0.49090909090909096</v>
      </c>
      <c r="AN43" s="69">
        <f>1.9*AK43/670</f>
        <v>1.556865671641791</v>
      </c>
      <c r="AO43" s="70">
        <f>AA43/5</f>
        <v>2</v>
      </c>
      <c r="AP43" s="64">
        <v>15.75</v>
      </c>
      <c r="AQ43" s="64"/>
      <c r="AR43" s="71">
        <f t="shared" si="0"/>
        <v>7.9852747625508824</v>
      </c>
      <c r="AS43" s="64"/>
      <c r="AT43" s="64"/>
      <c r="AZ43" s="14">
        <v>2</v>
      </c>
      <c r="BA43" s="14">
        <v>402800341</v>
      </c>
      <c r="BB43" s="14" t="s">
        <v>223</v>
      </c>
      <c r="BC43" s="14" t="s">
        <v>224</v>
      </c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</row>
    <row r="44" spans="1:71" ht="24" customHeight="1">
      <c r="A44" s="59">
        <v>61</v>
      </c>
      <c r="B44" s="73">
        <v>403473346</v>
      </c>
      <c r="C44" s="61" t="s">
        <v>225</v>
      </c>
      <c r="D44" s="60" t="str">
        <f>VLOOKUP(B44,BA:BC,3,FALSE)</f>
        <v>بزرگ زاده</v>
      </c>
      <c r="E44" s="62" t="s">
        <v>178</v>
      </c>
      <c r="F44" s="63"/>
      <c r="G44" s="60">
        <v>50</v>
      </c>
      <c r="H44" s="60" t="s">
        <v>40</v>
      </c>
      <c r="I44" s="64" t="s">
        <v>40</v>
      </c>
      <c r="J44" s="64" t="s">
        <v>40</v>
      </c>
      <c r="K44" s="64">
        <v>99</v>
      </c>
      <c r="L44" s="64" t="s">
        <v>40</v>
      </c>
      <c r="M44" s="60"/>
      <c r="N44" s="64"/>
      <c r="O44" s="65">
        <v>28</v>
      </c>
      <c r="P44" s="65">
        <v>5</v>
      </c>
      <c r="Q44" s="64" t="s">
        <v>83</v>
      </c>
      <c r="R44" s="64"/>
      <c r="S44" s="64"/>
      <c r="T44" s="66" t="s">
        <v>42</v>
      </c>
      <c r="U44" s="66"/>
      <c r="V44" s="64">
        <v>31</v>
      </c>
      <c r="W44" s="66" t="s">
        <v>45</v>
      </c>
      <c r="X44" s="66" t="s">
        <v>53</v>
      </c>
      <c r="Y44" s="60">
        <v>21</v>
      </c>
      <c r="Z44" s="64" t="s">
        <v>60</v>
      </c>
      <c r="AA44" s="67">
        <v>9.5</v>
      </c>
      <c r="AB44" s="60"/>
      <c r="AC44" s="66"/>
      <c r="AD44" s="66"/>
      <c r="AE44" s="66"/>
      <c r="AF44" s="68"/>
      <c r="AG44" s="66"/>
      <c r="AH44" s="66"/>
      <c r="AI44" s="64"/>
      <c r="AJ44" s="64"/>
      <c r="AK44" s="64">
        <f>SUM(G44:M44)</f>
        <v>149</v>
      </c>
      <c r="AL44" s="64">
        <f>COUNTA(O44:Y44)</f>
        <v>8</v>
      </c>
      <c r="AM44" s="69">
        <f>0.9*AL44/11</f>
        <v>0.65454545454545454</v>
      </c>
      <c r="AN44" s="69">
        <f>1.9*AK44/670</f>
        <v>0.42253731343283579</v>
      </c>
      <c r="AO44" s="70">
        <f>AA44/5</f>
        <v>1.9</v>
      </c>
      <c r="AP44" s="64">
        <v>3.75</v>
      </c>
      <c r="AQ44" s="64"/>
      <c r="AR44" s="71">
        <f t="shared" si="0"/>
        <v>3.9145827679782901</v>
      </c>
      <c r="AS44" s="64"/>
      <c r="AT44" s="64"/>
      <c r="AZ44" s="14">
        <v>3</v>
      </c>
      <c r="BA44" s="14">
        <v>403203447</v>
      </c>
      <c r="BB44" s="14" t="s">
        <v>154</v>
      </c>
      <c r="BC44" s="14" t="s">
        <v>224</v>
      </c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</row>
    <row r="45" spans="1:71" ht="24" customHeight="1">
      <c r="A45" s="59">
        <v>62</v>
      </c>
      <c r="B45" s="73">
        <v>403800728</v>
      </c>
      <c r="C45" s="61" t="s">
        <v>226</v>
      </c>
      <c r="D45" s="60" t="str">
        <f>VLOOKUP(B45,BA:BC,3,FALSE)</f>
        <v>بزرگ زاده</v>
      </c>
      <c r="E45" s="62" t="s">
        <v>178</v>
      </c>
      <c r="F45" s="63"/>
      <c r="G45" s="60">
        <v>50</v>
      </c>
      <c r="H45" s="60" t="s">
        <v>40</v>
      </c>
      <c r="I45" s="64" t="s">
        <v>40</v>
      </c>
      <c r="J45" s="64" t="s">
        <v>40</v>
      </c>
      <c r="K45" s="64">
        <v>99</v>
      </c>
      <c r="L45" s="64" t="s">
        <v>40</v>
      </c>
      <c r="M45" s="60"/>
      <c r="N45" s="64"/>
      <c r="O45" s="65">
        <v>28</v>
      </c>
      <c r="P45" s="65">
        <v>5</v>
      </c>
      <c r="Q45" s="64" t="s">
        <v>83</v>
      </c>
      <c r="R45" s="64"/>
      <c r="S45" s="64"/>
      <c r="T45" s="66" t="s">
        <v>42</v>
      </c>
      <c r="U45" s="66" t="s">
        <v>43</v>
      </c>
      <c r="V45" s="64">
        <v>31</v>
      </c>
      <c r="W45" s="66" t="s">
        <v>45</v>
      </c>
      <c r="X45" s="66" t="s">
        <v>53</v>
      </c>
      <c r="Y45" s="60">
        <v>21</v>
      </c>
      <c r="Z45" s="64" t="s">
        <v>227</v>
      </c>
      <c r="AA45" s="67">
        <v>10</v>
      </c>
      <c r="AB45" s="60"/>
      <c r="AC45" s="66"/>
      <c r="AD45" s="66"/>
      <c r="AE45" s="66"/>
      <c r="AF45" s="68"/>
      <c r="AG45" s="66"/>
      <c r="AH45" s="66"/>
      <c r="AI45" s="64"/>
      <c r="AJ45" s="64"/>
      <c r="AK45" s="64">
        <f>SUM(G45:M45)</f>
        <v>149</v>
      </c>
      <c r="AL45" s="64">
        <f>COUNTA(O45:Y45)</f>
        <v>9</v>
      </c>
      <c r="AM45" s="69">
        <f>0.9*AL45/11</f>
        <v>0.73636363636363633</v>
      </c>
      <c r="AN45" s="69">
        <f>1.9*AK45/670</f>
        <v>0.42253731343283579</v>
      </c>
      <c r="AO45" s="70">
        <f>AA45/5</f>
        <v>2</v>
      </c>
      <c r="AP45" s="64">
        <v>7</v>
      </c>
      <c r="AQ45" s="64"/>
      <c r="AR45" s="71">
        <f t="shared" si="0"/>
        <v>4.9089009497964717</v>
      </c>
      <c r="AS45" s="64"/>
      <c r="AT45" s="64"/>
      <c r="AZ45" s="14">
        <v>4</v>
      </c>
      <c r="BA45" s="14">
        <v>403820458</v>
      </c>
      <c r="BB45" s="14" t="s">
        <v>228</v>
      </c>
      <c r="BC45" s="14" t="s">
        <v>229</v>
      </c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1" ht="24" customHeight="1">
      <c r="A46" s="59">
        <v>63</v>
      </c>
      <c r="B46" s="73">
        <v>403203680</v>
      </c>
      <c r="C46" s="61" t="s">
        <v>230</v>
      </c>
      <c r="D46" s="60" t="str">
        <f>VLOOKUP(B46,BA:BC,3,FALSE)</f>
        <v>بلاغی اینالو</v>
      </c>
      <c r="E46" s="62" t="s">
        <v>178</v>
      </c>
      <c r="F46" s="63"/>
      <c r="G46" s="60">
        <v>40</v>
      </c>
      <c r="H46" s="60">
        <v>90</v>
      </c>
      <c r="I46" s="64" t="s">
        <v>40</v>
      </c>
      <c r="J46" s="64">
        <v>80</v>
      </c>
      <c r="K46" s="64">
        <v>100</v>
      </c>
      <c r="L46" s="64" t="s">
        <v>40</v>
      </c>
      <c r="M46" s="60"/>
      <c r="N46" s="64"/>
      <c r="O46" s="65">
        <v>28</v>
      </c>
      <c r="P46" s="65"/>
      <c r="Q46" s="64">
        <v>12</v>
      </c>
      <c r="R46" s="64" t="s">
        <v>41</v>
      </c>
      <c r="S46" s="64"/>
      <c r="T46" s="66"/>
      <c r="U46" s="66" t="s">
        <v>43</v>
      </c>
      <c r="V46" s="64"/>
      <c r="W46" s="66" t="s">
        <v>45</v>
      </c>
      <c r="X46" s="66" t="s">
        <v>53</v>
      </c>
      <c r="Y46" s="60"/>
      <c r="Z46" s="64" t="s">
        <v>231</v>
      </c>
      <c r="AA46" s="67">
        <v>9.9</v>
      </c>
      <c r="AB46" s="60"/>
      <c r="AC46" s="66"/>
      <c r="AD46" s="66"/>
      <c r="AE46" s="66"/>
      <c r="AF46" s="68"/>
      <c r="AG46" s="66"/>
      <c r="AH46" s="66"/>
      <c r="AI46" s="64"/>
      <c r="AJ46" s="64"/>
      <c r="AK46" s="64">
        <f>SUM(G46:M46)</f>
        <v>310</v>
      </c>
      <c r="AL46" s="64">
        <f>COUNTA(O46:Y46)</f>
        <v>6</v>
      </c>
      <c r="AM46" s="69">
        <f>0.9*AL46/11</f>
        <v>0.49090909090909096</v>
      </c>
      <c r="AN46" s="69">
        <f>1.9*AK46/670</f>
        <v>0.87910447761194033</v>
      </c>
      <c r="AO46" s="70">
        <f>AA46/5</f>
        <v>1.98</v>
      </c>
      <c r="AP46" s="64"/>
      <c r="AQ46" s="64"/>
      <c r="AR46" s="71">
        <f t="shared" si="0"/>
        <v>3.3500135685210317</v>
      </c>
      <c r="AS46" s="64"/>
      <c r="AT46" s="64"/>
      <c r="AZ46" s="14">
        <v>5</v>
      </c>
      <c r="BA46" s="14">
        <v>403205198</v>
      </c>
      <c r="BB46" s="14" t="s">
        <v>232</v>
      </c>
      <c r="BC46" s="14" t="s">
        <v>233</v>
      </c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</row>
    <row r="47" spans="1:71" ht="24" customHeight="1">
      <c r="A47" s="59">
        <v>64</v>
      </c>
      <c r="B47" s="73">
        <v>403202886</v>
      </c>
      <c r="C47" s="61" t="s">
        <v>234</v>
      </c>
      <c r="D47" s="60" t="str">
        <f>VLOOKUP(B47,BA:BC,3,FALSE)</f>
        <v>بهرامیان بوگر</v>
      </c>
      <c r="E47" s="62" t="s">
        <v>178</v>
      </c>
      <c r="F47" s="63"/>
      <c r="G47" s="60">
        <v>70</v>
      </c>
      <c r="H47" s="60" t="s">
        <v>40</v>
      </c>
      <c r="I47" s="64">
        <v>5</v>
      </c>
      <c r="J47" s="64">
        <v>5</v>
      </c>
      <c r="K47" s="64">
        <v>100</v>
      </c>
      <c r="L47" s="64" t="s">
        <v>40</v>
      </c>
      <c r="M47" s="60">
        <v>90</v>
      </c>
      <c r="N47" s="64"/>
      <c r="O47" s="65">
        <v>28</v>
      </c>
      <c r="P47" s="65">
        <v>5</v>
      </c>
      <c r="Q47" s="64">
        <v>12</v>
      </c>
      <c r="R47" s="64" t="s">
        <v>126</v>
      </c>
      <c r="S47" s="64"/>
      <c r="T47" s="66" t="s">
        <v>42</v>
      </c>
      <c r="U47" s="66"/>
      <c r="V47" s="64">
        <v>31</v>
      </c>
      <c r="W47" s="66" t="s">
        <v>85</v>
      </c>
      <c r="X47" s="66" t="s">
        <v>53</v>
      </c>
      <c r="Y47" s="60">
        <v>21</v>
      </c>
      <c r="Z47" s="64" t="s">
        <v>235</v>
      </c>
      <c r="AA47" s="67">
        <v>9.9</v>
      </c>
      <c r="AB47" s="60"/>
      <c r="AC47" s="66"/>
      <c r="AD47" s="66"/>
      <c r="AE47" s="66"/>
      <c r="AF47" s="68"/>
      <c r="AG47" s="66"/>
      <c r="AH47" s="66"/>
      <c r="AI47" s="64"/>
      <c r="AJ47" s="64"/>
      <c r="AK47" s="64">
        <f>SUM(G47:M47)</f>
        <v>270</v>
      </c>
      <c r="AL47" s="64">
        <f>COUNTA(O47:Y47)</f>
        <v>9</v>
      </c>
      <c r="AM47" s="69">
        <f>0.9*AL47/11</f>
        <v>0.73636363636363633</v>
      </c>
      <c r="AN47" s="69">
        <f>1.9*AK47/670</f>
        <v>0.76567164179104474</v>
      </c>
      <c r="AO47" s="70">
        <f>AA47/5</f>
        <v>1.98</v>
      </c>
      <c r="AP47" s="64">
        <v>19.25</v>
      </c>
      <c r="AQ47" s="64"/>
      <c r="AR47" s="71">
        <f t="shared" si="0"/>
        <v>8.2945352781546813</v>
      </c>
      <c r="AS47" s="64"/>
      <c r="AT47" s="64"/>
      <c r="AZ47" s="14">
        <v>6</v>
      </c>
      <c r="BA47" s="14">
        <v>403202041</v>
      </c>
      <c r="BB47" s="14" t="s">
        <v>236</v>
      </c>
      <c r="BC47" s="14" t="s">
        <v>237</v>
      </c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ht="24" customHeight="1">
      <c r="A48" s="59">
        <v>65</v>
      </c>
      <c r="B48" s="73">
        <v>403820482</v>
      </c>
      <c r="C48" s="61" t="s">
        <v>238</v>
      </c>
      <c r="D48" s="60" t="str">
        <f>VLOOKUP(B48,BA:BC,3,FALSE)</f>
        <v>بیگی</v>
      </c>
      <c r="E48" s="62" t="s">
        <v>178</v>
      </c>
      <c r="F48" s="63"/>
      <c r="G48" s="60">
        <v>100</v>
      </c>
      <c r="H48" s="60" t="s">
        <v>40</v>
      </c>
      <c r="I48" s="64">
        <v>100</v>
      </c>
      <c r="J48" s="64">
        <v>100</v>
      </c>
      <c r="K48" s="64" t="s">
        <v>40</v>
      </c>
      <c r="L48" s="64" t="s">
        <v>40</v>
      </c>
      <c r="M48" s="60"/>
      <c r="N48" s="64"/>
      <c r="O48" s="65"/>
      <c r="P48" s="65">
        <v>5</v>
      </c>
      <c r="Q48" s="64">
        <v>12</v>
      </c>
      <c r="R48" s="64" t="s">
        <v>41</v>
      </c>
      <c r="S48" s="64"/>
      <c r="T48" s="66" t="s">
        <v>42</v>
      </c>
      <c r="U48" s="66" t="s">
        <v>43</v>
      </c>
      <c r="V48" s="64">
        <v>31</v>
      </c>
      <c r="W48" s="66" t="s">
        <v>45</v>
      </c>
      <c r="X48" s="66" t="s">
        <v>53</v>
      </c>
      <c r="Y48" s="60">
        <v>21</v>
      </c>
      <c r="Z48" s="64" t="s">
        <v>239</v>
      </c>
      <c r="AA48" s="67">
        <v>10</v>
      </c>
      <c r="AB48" s="60"/>
      <c r="AC48" s="66"/>
      <c r="AD48" s="66"/>
      <c r="AE48" s="66"/>
      <c r="AF48" s="68"/>
      <c r="AG48" s="66"/>
      <c r="AH48" s="66"/>
      <c r="AI48" s="64"/>
      <c r="AJ48" s="64"/>
      <c r="AK48" s="64">
        <f>SUM(G48:M48)</f>
        <v>300</v>
      </c>
      <c r="AL48" s="64">
        <f>COUNTA(O48:Y48)</f>
        <v>9</v>
      </c>
      <c r="AM48" s="69">
        <f>0.9*AL48/11</f>
        <v>0.73636363636363633</v>
      </c>
      <c r="AN48" s="69">
        <f>1.9*AK48/670</f>
        <v>0.85074626865671643</v>
      </c>
      <c r="AO48" s="70">
        <f>AA48/5</f>
        <v>2</v>
      </c>
      <c r="AP48" s="64">
        <v>16</v>
      </c>
      <c r="AQ48" s="64"/>
      <c r="AR48" s="71">
        <f t="shared" si="0"/>
        <v>7.5871099050203528</v>
      </c>
      <c r="AS48" s="64"/>
      <c r="AT48" s="64"/>
      <c r="AZ48" s="14">
        <v>7</v>
      </c>
      <c r="BA48" s="14">
        <v>403820997</v>
      </c>
      <c r="BB48" s="14" t="s">
        <v>73</v>
      </c>
      <c r="BC48" s="14" t="s">
        <v>240</v>
      </c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1:71" ht="24" customHeight="1">
      <c r="A49" s="59">
        <v>67</v>
      </c>
      <c r="B49" s="75">
        <v>403820675</v>
      </c>
      <c r="C49" s="61" t="s">
        <v>241</v>
      </c>
      <c r="D49" s="60" t="str">
        <f>VLOOKUP(B49,BA:BC,3,FALSE)</f>
        <v>پورخسروانی</v>
      </c>
      <c r="E49" s="62" t="s">
        <v>178</v>
      </c>
      <c r="F49" s="63"/>
      <c r="G49" s="60">
        <v>90</v>
      </c>
      <c r="H49" s="60">
        <v>100</v>
      </c>
      <c r="I49" s="64">
        <v>95</v>
      </c>
      <c r="J49" s="64">
        <v>100</v>
      </c>
      <c r="K49" s="64">
        <v>100</v>
      </c>
      <c r="L49" s="64" t="s">
        <v>40</v>
      </c>
      <c r="M49" s="60">
        <v>90</v>
      </c>
      <c r="N49" s="64"/>
      <c r="O49" s="65">
        <v>28</v>
      </c>
      <c r="P49" s="65">
        <v>5</v>
      </c>
      <c r="Q49" s="64">
        <v>12</v>
      </c>
      <c r="R49" s="64" t="s">
        <v>41</v>
      </c>
      <c r="S49" s="64"/>
      <c r="T49" s="66" t="s">
        <v>42</v>
      </c>
      <c r="U49" s="66" t="s">
        <v>43</v>
      </c>
      <c r="V49" s="64">
        <v>31</v>
      </c>
      <c r="W49" s="66" t="s">
        <v>45</v>
      </c>
      <c r="X49" s="66" t="s">
        <v>53</v>
      </c>
      <c r="Y49" s="60">
        <v>21</v>
      </c>
      <c r="Z49" s="64" t="s">
        <v>242</v>
      </c>
      <c r="AA49" s="67">
        <v>9.9</v>
      </c>
      <c r="AB49" s="60"/>
      <c r="AC49" s="66"/>
      <c r="AD49" s="66"/>
      <c r="AE49" s="66"/>
      <c r="AF49" s="68"/>
      <c r="AG49" s="66"/>
      <c r="AH49" s="66"/>
      <c r="AI49" s="64"/>
      <c r="AJ49" s="64"/>
      <c r="AK49" s="64">
        <f>SUM(G49:M49)</f>
        <v>575</v>
      </c>
      <c r="AL49" s="64">
        <f>COUNTA(O49:Y49)</f>
        <v>10</v>
      </c>
      <c r="AM49" s="69">
        <f>0.9*AL49/11</f>
        <v>0.81818181818181823</v>
      </c>
      <c r="AN49" s="69">
        <f>1.9*AK49/670</f>
        <v>1.6305970149253732</v>
      </c>
      <c r="AO49" s="70">
        <f>AA49/5</f>
        <v>1.98</v>
      </c>
      <c r="AP49" s="64">
        <v>4.75</v>
      </c>
      <c r="AQ49" s="64"/>
      <c r="AR49" s="71">
        <f t="shared" si="0"/>
        <v>5.6162788331071916</v>
      </c>
      <c r="AS49" s="64"/>
      <c r="AT49" s="64"/>
      <c r="AZ49" s="14">
        <v>8</v>
      </c>
      <c r="BA49" s="14">
        <v>400820117</v>
      </c>
      <c r="BB49" s="14" t="s">
        <v>243</v>
      </c>
      <c r="BC49" s="14" t="s">
        <v>244</v>
      </c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1:71" ht="24" customHeight="1">
      <c r="A50" s="59">
        <v>68</v>
      </c>
      <c r="B50" s="75">
        <v>403820667</v>
      </c>
      <c r="C50" s="61" t="s">
        <v>245</v>
      </c>
      <c r="D50" s="60" t="str">
        <f>VLOOKUP(B50,BA:BC,3,FALSE)</f>
        <v>تابی</v>
      </c>
      <c r="E50" s="62" t="s">
        <v>178</v>
      </c>
      <c r="F50" s="63" t="s">
        <v>52</v>
      </c>
      <c r="G50" s="60">
        <v>99</v>
      </c>
      <c r="H50" s="60">
        <v>100</v>
      </c>
      <c r="I50" s="64">
        <v>100</v>
      </c>
      <c r="J50" s="64">
        <v>100</v>
      </c>
      <c r="K50" s="64" t="s">
        <v>40</v>
      </c>
      <c r="L50" s="64" t="s">
        <v>40</v>
      </c>
      <c r="M50" s="60">
        <v>95</v>
      </c>
      <c r="N50" s="64"/>
      <c r="O50" s="65"/>
      <c r="P50" s="65">
        <v>5</v>
      </c>
      <c r="Q50" s="64">
        <v>12</v>
      </c>
      <c r="R50" s="64" t="s">
        <v>41</v>
      </c>
      <c r="S50" s="64"/>
      <c r="T50" s="66" t="s">
        <v>42</v>
      </c>
      <c r="U50" s="66" t="s">
        <v>43</v>
      </c>
      <c r="V50" s="64">
        <v>31</v>
      </c>
      <c r="W50" s="66" t="s">
        <v>45</v>
      </c>
      <c r="X50" s="66"/>
      <c r="Y50" s="60">
        <v>21</v>
      </c>
      <c r="Z50" s="64" t="s">
        <v>246</v>
      </c>
      <c r="AA50" s="67">
        <v>9.1999999999999993</v>
      </c>
      <c r="AB50" s="60"/>
      <c r="AC50" s="66"/>
      <c r="AD50" s="66"/>
      <c r="AE50" s="66"/>
      <c r="AF50" s="68"/>
      <c r="AG50" s="66"/>
      <c r="AH50" s="66"/>
      <c r="AI50" s="64"/>
      <c r="AJ50" s="64"/>
      <c r="AK50" s="64">
        <f>SUM(G50:M50)</f>
        <v>494</v>
      </c>
      <c r="AL50" s="64">
        <f>COUNTA(O50:Y50)</f>
        <v>8</v>
      </c>
      <c r="AM50" s="69">
        <f>0.9*AL50/11</f>
        <v>0.65454545454545454</v>
      </c>
      <c r="AN50" s="69">
        <f>1.9*AK50/670</f>
        <v>1.4008955223880595</v>
      </c>
      <c r="AO50" s="70">
        <f>AA50/5</f>
        <v>1.8399999999999999</v>
      </c>
      <c r="AP50" s="64">
        <v>9.5</v>
      </c>
      <c r="AQ50" s="64"/>
      <c r="AR50" s="71">
        <f t="shared" si="0"/>
        <v>6.2704409769335134</v>
      </c>
      <c r="AS50" s="64"/>
      <c r="AT50" s="64"/>
      <c r="AZ50" s="14">
        <v>9</v>
      </c>
      <c r="BA50" s="14">
        <v>403203488</v>
      </c>
      <c r="BB50" s="14" t="s">
        <v>247</v>
      </c>
      <c r="BC50" s="14" t="s">
        <v>248</v>
      </c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</row>
    <row r="51" spans="1:71" ht="24" customHeight="1">
      <c r="A51" s="59">
        <v>69</v>
      </c>
      <c r="B51" s="75">
        <v>403208922</v>
      </c>
      <c r="C51" s="61" t="s">
        <v>249</v>
      </c>
      <c r="D51" s="60" t="str">
        <f>VLOOKUP(B51,BA:BC,3,FALSE)</f>
        <v>تابی</v>
      </c>
      <c r="E51" s="62"/>
      <c r="F51" s="63"/>
      <c r="G51" s="60">
        <v>100</v>
      </c>
      <c r="H51" s="60">
        <v>100</v>
      </c>
      <c r="I51" s="64">
        <v>100</v>
      </c>
      <c r="J51" s="64">
        <v>95</v>
      </c>
      <c r="K51" s="64" t="s">
        <v>40</v>
      </c>
      <c r="L51" s="64"/>
      <c r="M51" s="60"/>
      <c r="N51" s="64"/>
      <c r="O51" s="65"/>
      <c r="P51" s="65"/>
      <c r="Q51" s="64">
        <v>12</v>
      </c>
      <c r="R51" s="64" t="s">
        <v>41</v>
      </c>
      <c r="S51" s="64"/>
      <c r="T51" s="66" t="s">
        <v>42</v>
      </c>
      <c r="U51" s="66" t="s">
        <v>43</v>
      </c>
      <c r="V51" s="64">
        <v>31</v>
      </c>
      <c r="W51" s="66" t="s">
        <v>45</v>
      </c>
      <c r="X51" s="66"/>
      <c r="Y51" s="60">
        <v>21</v>
      </c>
      <c r="Z51" s="64" t="s">
        <v>227</v>
      </c>
      <c r="AA51" s="67">
        <v>9.1999999999999993</v>
      </c>
      <c r="AB51" s="60"/>
      <c r="AC51" s="66"/>
      <c r="AD51" s="66"/>
      <c r="AE51" s="66"/>
      <c r="AF51" s="68"/>
      <c r="AG51" s="66"/>
      <c r="AH51" s="66"/>
      <c r="AI51" s="64"/>
      <c r="AJ51" s="64"/>
      <c r="AK51" s="64">
        <f>SUM(G51:M51)</f>
        <v>395</v>
      </c>
      <c r="AL51" s="64">
        <f>COUNTA(O51:Y51)</f>
        <v>7</v>
      </c>
      <c r="AM51" s="69">
        <f>0.9*AL51/11</f>
        <v>0.57272727272727275</v>
      </c>
      <c r="AN51" s="69">
        <f>1.9*AK51/670</f>
        <v>1.1201492537313433</v>
      </c>
      <c r="AO51" s="70">
        <f>AA51/5</f>
        <v>1.8399999999999999</v>
      </c>
      <c r="AP51" s="64">
        <v>8.5</v>
      </c>
      <c r="AQ51" s="64"/>
      <c r="AR51" s="71">
        <f t="shared" si="0"/>
        <v>5.6578765264586153</v>
      </c>
      <c r="AS51" s="64"/>
      <c r="AT51" s="64"/>
      <c r="AZ51" s="14">
        <v>10</v>
      </c>
      <c r="BA51" s="14">
        <v>402800294</v>
      </c>
      <c r="BB51" s="14" t="s">
        <v>194</v>
      </c>
      <c r="BC51" s="14" t="s">
        <v>250</v>
      </c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</row>
    <row r="52" spans="1:71" ht="24" customHeight="1">
      <c r="A52" s="59">
        <v>70</v>
      </c>
      <c r="B52" s="75">
        <v>403820097</v>
      </c>
      <c r="C52" s="61" t="s">
        <v>251</v>
      </c>
      <c r="D52" s="60" t="str">
        <f>VLOOKUP(B52,BA:BC,3,FALSE)</f>
        <v>ثبوتی زاده</v>
      </c>
      <c r="E52" s="62" t="s">
        <v>39</v>
      </c>
      <c r="F52" s="63"/>
      <c r="G52" s="60">
        <v>70</v>
      </c>
      <c r="H52" s="60" t="s">
        <v>40</v>
      </c>
      <c r="I52" s="64">
        <v>95</v>
      </c>
      <c r="J52" s="64">
        <v>90</v>
      </c>
      <c r="K52" s="64" t="s">
        <v>40</v>
      </c>
      <c r="L52" s="64" t="s">
        <v>40</v>
      </c>
      <c r="M52" s="60"/>
      <c r="N52" s="64"/>
      <c r="O52" s="65">
        <v>28</v>
      </c>
      <c r="P52" s="65">
        <v>5</v>
      </c>
      <c r="Q52" s="64">
        <v>12</v>
      </c>
      <c r="R52" s="64" t="s">
        <v>41</v>
      </c>
      <c r="S52" s="64"/>
      <c r="T52" s="66" t="s">
        <v>42</v>
      </c>
      <c r="U52" s="66"/>
      <c r="V52" s="64">
        <v>31</v>
      </c>
      <c r="W52" s="66"/>
      <c r="X52" s="66"/>
      <c r="Y52" s="60">
        <v>21</v>
      </c>
      <c r="Z52" s="64" t="s">
        <v>252</v>
      </c>
      <c r="AA52" s="67">
        <v>9.9</v>
      </c>
      <c r="AB52" s="60"/>
      <c r="AC52" s="66"/>
      <c r="AD52" s="66"/>
      <c r="AE52" s="66"/>
      <c r="AF52" s="68"/>
      <c r="AG52" s="66"/>
      <c r="AH52" s="66"/>
      <c r="AI52" s="64"/>
      <c r="AJ52" s="64"/>
      <c r="AK52" s="64">
        <f>SUM(G52:M52)</f>
        <v>255</v>
      </c>
      <c r="AL52" s="64">
        <f>COUNTA(O52:Y52)</f>
        <v>7</v>
      </c>
      <c r="AM52" s="69">
        <f>0.9*AL52/11</f>
        <v>0.57272727272727275</v>
      </c>
      <c r="AN52" s="69">
        <f>1.9*AK52/670</f>
        <v>0.7231343283582089</v>
      </c>
      <c r="AO52" s="70">
        <f>AA52/5</f>
        <v>1.98</v>
      </c>
      <c r="AP52" s="64">
        <v>12.5</v>
      </c>
      <c r="AQ52" s="64"/>
      <c r="AR52" s="71">
        <f t="shared" si="0"/>
        <v>6.4008616010854826</v>
      </c>
      <c r="AS52" s="64"/>
      <c r="AT52" s="64"/>
      <c r="AZ52" s="14">
        <v>11</v>
      </c>
      <c r="BA52" s="14">
        <v>403473346</v>
      </c>
      <c r="BB52" s="14" t="s">
        <v>253</v>
      </c>
      <c r="BC52" s="14" t="s">
        <v>254</v>
      </c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</row>
    <row r="53" spans="1:71" ht="24" customHeight="1">
      <c r="A53" s="59">
        <v>71</v>
      </c>
      <c r="B53" s="75">
        <v>403321337</v>
      </c>
      <c r="C53" s="61" t="s">
        <v>255</v>
      </c>
      <c r="D53" s="60" t="str">
        <f>VLOOKUP(B53,BA:BC,3,FALSE)</f>
        <v>جعفری</v>
      </c>
      <c r="E53" s="62" t="s">
        <v>178</v>
      </c>
      <c r="F53" s="63"/>
      <c r="G53" s="60">
        <v>90</v>
      </c>
      <c r="H53" s="60">
        <v>90</v>
      </c>
      <c r="I53" s="64" t="s">
        <v>40</v>
      </c>
      <c r="J53" s="64">
        <v>100</v>
      </c>
      <c r="K53" s="64">
        <v>100</v>
      </c>
      <c r="L53" s="64">
        <v>100</v>
      </c>
      <c r="M53" s="60">
        <v>87</v>
      </c>
      <c r="N53" s="64" t="s">
        <v>227</v>
      </c>
      <c r="O53" s="65"/>
      <c r="P53" s="65">
        <v>5</v>
      </c>
      <c r="Q53" s="64">
        <v>12</v>
      </c>
      <c r="R53" s="64" t="s">
        <v>126</v>
      </c>
      <c r="S53" s="64"/>
      <c r="T53" s="66" t="s">
        <v>42</v>
      </c>
      <c r="U53" s="66" t="s">
        <v>43</v>
      </c>
      <c r="V53" s="64">
        <v>31</v>
      </c>
      <c r="W53" s="66" t="s">
        <v>45</v>
      </c>
      <c r="X53" s="66" t="s">
        <v>53</v>
      </c>
      <c r="Y53" s="60">
        <v>21</v>
      </c>
      <c r="Z53" s="64" t="s">
        <v>227</v>
      </c>
      <c r="AA53" s="67">
        <v>9.5</v>
      </c>
      <c r="AB53" s="60"/>
      <c r="AC53" s="66"/>
      <c r="AD53" s="66"/>
      <c r="AE53" s="66"/>
      <c r="AF53" s="68"/>
      <c r="AG53" s="66"/>
      <c r="AH53" s="66"/>
      <c r="AI53" s="64"/>
      <c r="AJ53" s="64"/>
      <c r="AK53" s="64">
        <f>SUM(G53:M53)</f>
        <v>567</v>
      </c>
      <c r="AL53" s="64">
        <f>COUNTA(O53:Y53)</f>
        <v>9</v>
      </c>
      <c r="AM53" s="69">
        <f>0.9*AL53/11</f>
        <v>0.73636363636363633</v>
      </c>
      <c r="AN53" s="69">
        <f>1.9*AK53/670</f>
        <v>1.6079104477611941</v>
      </c>
      <c r="AO53" s="70">
        <f>AA53/5</f>
        <v>1.9</v>
      </c>
      <c r="AP53" s="64">
        <v>7.75</v>
      </c>
      <c r="AQ53" s="64"/>
      <c r="AR53" s="71">
        <f t="shared" si="0"/>
        <v>6.1817740841248305</v>
      </c>
      <c r="AS53" s="64"/>
      <c r="AT53" s="64"/>
      <c r="AZ53" s="14">
        <v>12</v>
      </c>
      <c r="BA53" s="14">
        <v>403800728</v>
      </c>
      <c r="BB53" s="14" t="s">
        <v>256</v>
      </c>
      <c r="BC53" s="14" t="s">
        <v>254</v>
      </c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</row>
    <row r="54" spans="1:71" ht="24" customHeight="1">
      <c r="A54" s="59">
        <v>72</v>
      </c>
      <c r="B54" s="75">
        <v>403820378</v>
      </c>
      <c r="C54" s="61" t="s">
        <v>257</v>
      </c>
      <c r="D54" s="60" t="str">
        <f>VLOOKUP(B54,BA:BC,3,FALSE)</f>
        <v>چمن باز</v>
      </c>
      <c r="E54" s="62" t="s">
        <v>178</v>
      </c>
      <c r="F54" s="63"/>
      <c r="G54" s="60">
        <v>100</v>
      </c>
      <c r="H54" s="60">
        <v>100</v>
      </c>
      <c r="I54" s="64">
        <v>100</v>
      </c>
      <c r="J54" s="64">
        <v>98</v>
      </c>
      <c r="K54" s="64">
        <v>99</v>
      </c>
      <c r="L54" s="64" t="s">
        <v>40</v>
      </c>
      <c r="M54" s="60"/>
      <c r="N54" s="64"/>
      <c r="O54" s="65">
        <v>28</v>
      </c>
      <c r="P54" s="65">
        <v>5</v>
      </c>
      <c r="Q54" s="64">
        <v>12</v>
      </c>
      <c r="R54" s="64" t="s">
        <v>41</v>
      </c>
      <c r="S54" s="64"/>
      <c r="T54" s="66" t="s">
        <v>42</v>
      </c>
      <c r="U54" s="66"/>
      <c r="V54" s="64">
        <v>31</v>
      </c>
      <c r="W54" s="66" t="s">
        <v>45</v>
      </c>
      <c r="X54" s="66" t="s">
        <v>53</v>
      </c>
      <c r="Y54" s="60">
        <v>21</v>
      </c>
      <c r="Z54" s="64" t="s">
        <v>258</v>
      </c>
      <c r="AA54" s="67">
        <v>9.9</v>
      </c>
      <c r="AB54" s="60"/>
      <c r="AC54" s="66"/>
      <c r="AD54" s="66"/>
      <c r="AE54" s="66"/>
      <c r="AF54" s="68"/>
      <c r="AG54" s="66"/>
      <c r="AH54" s="66"/>
      <c r="AI54" s="64"/>
      <c r="AJ54" s="64"/>
      <c r="AK54" s="64">
        <f>SUM(G54:M54)</f>
        <v>497</v>
      </c>
      <c r="AL54" s="64">
        <f>COUNTA(O54:Y54)</f>
        <v>9</v>
      </c>
      <c r="AM54" s="69">
        <f>0.9*AL54/11</f>
        <v>0.73636363636363633</v>
      </c>
      <c r="AN54" s="69">
        <f>1.9*AK54/670</f>
        <v>1.4094029850746268</v>
      </c>
      <c r="AO54" s="70">
        <f>AA54/5</f>
        <v>1.98</v>
      </c>
      <c r="AP54" s="64">
        <v>16.75</v>
      </c>
      <c r="AQ54" s="64"/>
      <c r="AR54" s="71">
        <f t="shared" si="0"/>
        <v>8.3132666214382631</v>
      </c>
      <c r="AS54" s="64"/>
      <c r="AT54" s="64"/>
      <c r="AZ54" s="14">
        <v>13</v>
      </c>
      <c r="BA54" s="14">
        <v>403203680</v>
      </c>
      <c r="BB54" s="14" t="s">
        <v>259</v>
      </c>
      <c r="BC54" s="14" t="s">
        <v>260</v>
      </c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</row>
    <row r="55" spans="1:71" ht="24" customHeight="1">
      <c r="A55" s="59">
        <v>73</v>
      </c>
      <c r="B55" s="75">
        <v>403820441</v>
      </c>
      <c r="C55" s="61" t="s">
        <v>261</v>
      </c>
      <c r="D55" s="60" t="str">
        <f>VLOOKUP(B55,BA:BC,3,FALSE)</f>
        <v>حسینی حقیقی</v>
      </c>
      <c r="E55" s="62"/>
      <c r="F55" s="63"/>
      <c r="G55" s="60" t="s">
        <v>40</v>
      </c>
      <c r="H55" s="60">
        <v>0</v>
      </c>
      <c r="I55" s="64" t="s">
        <v>40</v>
      </c>
      <c r="J55" s="64" t="s">
        <v>40</v>
      </c>
      <c r="K55" s="64" t="s">
        <v>40</v>
      </c>
      <c r="L55" s="64"/>
      <c r="M55" s="60"/>
      <c r="N55" s="64"/>
      <c r="O55" s="65"/>
      <c r="P55" s="65"/>
      <c r="Q55" s="64"/>
      <c r="R55" s="64" t="s">
        <v>41</v>
      </c>
      <c r="S55" s="64"/>
      <c r="T55" s="66"/>
      <c r="U55" s="66" t="s">
        <v>43</v>
      </c>
      <c r="V55" s="64">
        <v>31</v>
      </c>
      <c r="W55" s="66" t="s">
        <v>45</v>
      </c>
      <c r="X55" s="66" t="s">
        <v>53</v>
      </c>
      <c r="Y55" s="60">
        <v>21</v>
      </c>
      <c r="Z55" s="64" t="s">
        <v>86</v>
      </c>
      <c r="AA55" s="67">
        <v>9.9</v>
      </c>
      <c r="AB55" s="60"/>
      <c r="AC55" s="66"/>
      <c r="AD55" s="66"/>
      <c r="AE55" s="66"/>
      <c r="AF55" s="68"/>
      <c r="AG55" s="66"/>
      <c r="AH55" s="66"/>
      <c r="AI55" s="64"/>
      <c r="AJ55" s="64"/>
      <c r="AK55" s="64">
        <f>SUM(G55:M55)</f>
        <v>0</v>
      </c>
      <c r="AL55" s="64">
        <f>COUNTA(O55:Y55)</f>
        <v>6</v>
      </c>
      <c r="AM55" s="69">
        <f>0.9*AL55/11</f>
        <v>0.49090909090909096</v>
      </c>
      <c r="AN55" s="69">
        <f>1.9*AK55/670</f>
        <v>0</v>
      </c>
      <c r="AO55" s="70">
        <f>AA55/5</f>
        <v>1.98</v>
      </c>
      <c r="AP55" s="64">
        <v>5</v>
      </c>
      <c r="AQ55" s="64"/>
      <c r="AR55" s="71">
        <f t="shared" si="0"/>
        <v>3.7209090909090907</v>
      </c>
      <c r="AS55" s="64"/>
      <c r="AT55" s="64"/>
      <c r="AZ55" s="14">
        <v>14</v>
      </c>
      <c r="BA55" s="14">
        <v>403202886</v>
      </c>
      <c r="BB55" s="14" t="s">
        <v>262</v>
      </c>
      <c r="BC55" s="14" t="s">
        <v>263</v>
      </c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</row>
    <row r="56" spans="1:71" ht="24" customHeight="1">
      <c r="A56" s="59">
        <v>75</v>
      </c>
      <c r="B56" s="75">
        <v>403473032</v>
      </c>
      <c r="C56" s="61" t="s">
        <v>264</v>
      </c>
      <c r="D56" s="60" t="str">
        <f>VLOOKUP(B56,BA:BC,3,FALSE)</f>
        <v>حشمتیان زاده</v>
      </c>
      <c r="E56" s="62" t="s">
        <v>178</v>
      </c>
      <c r="F56" s="63"/>
      <c r="G56" s="60" t="s">
        <v>40</v>
      </c>
      <c r="H56" s="60" t="s">
        <v>40</v>
      </c>
      <c r="I56" s="64" t="s">
        <v>40</v>
      </c>
      <c r="J56" s="64" t="s">
        <v>40</v>
      </c>
      <c r="K56" s="64">
        <v>99</v>
      </c>
      <c r="L56" s="64" t="s">
        <v>40</v>
      </c>
      <c r="M56" s="60"/>
      <c r="N56" s="64"/>
      <c r="O56" s="65">
        <v>28</v>
      </c>
      <c r="P56" s="65">
        <v>5</v>
      </c>
      <c r="Q56" s="64"/>
      <c r="R56" s="64" t="s">
        <v>76</v>
      </c>
      <c r="S56" s="64"/>
      <c r="T56" s="66" t="s">
        <v>42</v>
      </c>
      <c r="U56" s="66" t="s">
        <v>43</v>
      </c>
      <c r="V56" s="64">
        <v>31</v>
      </c>
      <c r="W56" s="66" t="s">
        <v>45</v>
      </c>
      <c r="X56" s="66"/>
      <c r="Y56" s="60">
        <v>21</v>
      </c>
      <c r="Z56" s="64" t="s">
        <v>265</v>
      </c>
      <c r="AA56" s="67">
        <v>5</v>
      </c>
      <c r="AB56" s="60"/>
      <c r="AC56" s="66"/>
      <c r="AD56" s="66"/>
      <c r="AE56" s="66"/>
      <c r="AF56" s="68"/>
      <c r="AG56" s="66"/>
      <c r="AH56" s="66"/>
      <c r="AI56" s="64"/>
      <c r="AJ56" s="64"/>
      <c r="AK56" s="64">
        <f>SUM(G56:M56)</f>
        <v>99</v>
      </c>
      <c r="AL56" s="64">
        <f>COUNTA(O56:Y56)</f>
        <v>8</v>
      </c>
      <c r="AM56" s="69">
        <f>0.9*AL56/11</f>
        <v>0.65454545454545454</v>
      </c>
      <c r="AN56" s="69">
        <f>1.9*AK56/670</f>
        <v>0.28074626865671642</v>
      </c>
      <c r="AO56" s="70">
        <f>AA56/5</f>
        <v>1</v>
      </c>
      <c r="AP56" s="64">
        <v>2.25</v>
      </c>
      <c r="AQ56" s="64"/>
      <c r="AR56" s="71">
        <f t="shared" si="0"/>
        <v>2.4977917232021709</v>
      </c>
      <c r="AS56" s="64"/>
      <c r="AT56" s="64"/>
      <c r="AZ56" s="14">
        <v>15</v>
      </c>
      <c r="BA56" s="14">
        <v>403820482</v>
      </c>
      <c r="BB56" s="14" t="s">
        <v>166</v>
      </c>
      <c r="BC56" s="14" t="s">
        <v>266</v>
      </c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</row>
    <row r="57" spans="1:71" ht="24" customHeight="1">
      <c r="A57" s="59">
        <v>76</v>
      </c>
      <c r="B57" s="75">
        <v>403203342</v>
      </c>
      <c r="C57" s="61" t="s">
        <v>267</v>
      </c>
      <c r="D57" s="60" t="str">
        <f>VLOOKUP(B57,BA:BC,3,FALSE)</f>
        <v>حضرتی</v>
      </c>
      <c r="E57" s="62" t="s">
        <v>178</v>
      </c>
      <c r="F57" s="63"/>
      <c r="G57" s="60" t="s">
        <v>40</v>
      </c>
      <c r="H57" s="60" t="s">
        <v>40</v>
      </c>
      <c r="I57" s="64" t="s">
        <v>40</v>
      </c>
      <c r="J57" s="64" t="s">
        <v>40</v>
      </c>
      <c r="K57" s="64" t="s">
        <v>40</v>
      </c>
      <c r="L57" s="64" t="s">
        <v>40</v>
      </c>
      <c r="M57" s="60"/>
      <c r="N57" s="64"/>
      <c r="O57" s="65">
        <v>28</v>
      </c>
      <c r="P57" s="65"/>
      <c r="Q57" s="64"/>
      <c r="R57" s="64"/>
      <c r="S57" s="64"/>
      <c r="T57" s="66"/>
      <c r="U57" s="66"/>
      <c r="V57" s="64"/>
      <c r="W57" s="66"/>
      <c r="X57" s="66"/>
      <c r="Y57" s="60"/>
      <c r="Z57" s="64"/>
      <c r="AA57" s="67">
        <v>9</v>
      </c>
      <c r="AB57" s="60"/>
      <c r="AC57" s="66"/>
      <c r="AD57" s="66"/>
      <c r="AE57" s="66"/>
      <c r="AF57" s="68"/>
      <c r="AG57" s="66"/>
      <c r="AH57" s="66"/>
      <c r="AI57" s="64"/>
      <c r="AJ57" s="64"/>
      <c r="AK57" s="64">
        <f>SUM(G57:M57)</f>
        <v>0</v>
      </c>
      <c r="AL57" s="64">
        <f>COUNTA(O57:Y57)</f>
        <v>1</v>
      </c>
      <c r="AM57" s="69">
        <f>0.9*AL57/11</f>
        <v>8.1818181818181818E-2</v>
      </c>
      <c r="AN57" s="69">
        <f>1.9*AK57/670</f>
        <v>0</v>
      </c>
      <c r="AO57" s="70">
        <f>AA57/5</f>
        <v>1.8</v>
      </c>
      <c r="AP57" s="64"/>
      <c r="AQ57" s="64"/>
      <c r="AR57" s="71">
        <f t="shared" si="0"/>
        <v>1.8818181818181818</v>
      </c>
      <c r="AS57" s="64"/>
      <c r="AT57" s="64"/>
      <c r="AZ57" s="14">
        <v>16</v>
      </c>
      <c r="BA57" s="14">
        <v>403820675</v>
      </c>
      <c r="BB57" s="14" t="s">
        <v>268</v>
      </c>
      <c r="BC57" s="14" t="s">
        <v>269</v>
      </c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</row>
    <row r="58" spans="1:71" ht="24" customHeight="1">
      <c r="A58" s="59">
        <v>77</v>
      </c>
      <c r="B58" s="75">
        <v>402800060</v>
      </c>
      <c r="C58" s="61" t="s">
        <v>270</v>
      </c>
      <c r="D58" s="60" t="str">
        <f>VLOOKUP(B58,BA:BC,3,FALSE)</f>
        <v>حیدرنژادخوب</v>
      </c>
      <c r="E58" s="62" t="s">
        <v>178</v>
      </c>
      <c r="F58" s="63"/>
      <c r="G58" s="60">
        <v>100</v>
      </c>
      <c r="H58" s="60">
        <v>100</v>
      </c>
      <c r="I58" s="64">
        <v>100</v>
      </c>
      <c r="J58" s="64">
        <v>90</v>
      </c>
      <c r="K58" s="64">
        <v>96.5</v>
      </c>
      <c r="L58" s="64" t="s">
        <v>40</v>
      </c>
      <c r="M58" s="60"/>
      <c r="N58" s="64"/>
      <c r="O58" s="65"/>
      <c r="P58" s="65">
        <v>5</v>
      </c>
      <c r="Q58" s="64">
        <v>12</v>
      </c>
      <c r="R58" s="64" t="s">
        <v>41</v>
      </c>
      <c r="S58" s="64"/>
      <c r="T58" s="66" t="s">
        <v>42</v>
      </c>
      <c r="U58" s="66"/>
      <c r="V58" s="64">
        <v>31</v>
      </c>
      <c r="W58" s="66" t="s">
        <v>45</v>
      </c>
      <c r="X58" s="66" t="s">
        <v>53</v>
      </c>
      <c r="Y58" s="60">
        <v>21</v>
      </c>
      <c r="Z58" s="64" t="s">
        <v>60</v>
      </c>
      <c r="AA58" s="67">
        <v>9.6</v>
      </c>
      <c r="AB58" s="60"/>
      <c r="AC58" s="66"/>
      <c r="AD58" s="66"/>
      <c r="AE58" s="66"/>
      <c r="AF58" s="68"/>
      <c r="AG58" s="66"/>
      <c r="AH58" s="66"/>
      <c r="AI58" s="64"/>
      <c r="AJ58" s="64"/>
      <c r="AK58" s="64">
        <f>SUM(G58:M58)</f>
        <v>486.5</v>
      </c>
      <c r="AL58" s="64">
        <f>COUNTA(O58:Y58)</f>
        <v>8</v>
      </c>
      <c r="AM58" s="69">
        <f>0.9*AL58/11</f>
        <v>0.65454545454545454</v>
      </c>
      <c r="AN58" s="69">
        <f>1.9*AK58/670</f>
        <v>1.3796268656716417</v>
      </c>
      <c r="AO58" s="70">
        <f>AA58/5</f>
        <v>1.92</v>
      </c>
      <c r="AP58" s="64">
        <v>4.75</v>
      </c>
      <c r="AQ58" s="64"/>
      <c r="AR58" s="71">
        <f t="shared" si="0"/>
        <v>5.1416723202170962</v>
      </c>
      <c r="AS58" s="64"/>
      <c r="AT58" s="64"/>
      <c r="AZ58" s="14">
        <v>17</v>
      </c>
      <c r="BA58" s="14">
        <v>403820667</v>
      </c>
      <c r="BB58" s="14" t="s">
        <v>262</v>
      </c>
      <c r="BC58" s="14" t="s">
        <v>271</v>
      </c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</row>
    <row r="59" spans="1:71" ht="24" customHeight="1">
      <c r="A59" s="59">
        <v>78</v>
      </c>
      <c r="B59" s="75">
        <v>402800212</v>
      </c>
      <c r="C59" s="61" t="s">
        <v>272</v>
      </c>
      <c r="D59" s="60" t="str">
        <f>VLOOKUP(B59,BA:BC,3,FALSE)</f>
        <v>داش زرین</v>
      </c>
      <c r="E59" s="62" t="s">
        <v>178</v>
      </c>
      <c r="F59" s="63" t="s">
        <v>52</v>
      </c>
      <c r="G59" s="60" t="s">
        <v>40</v>
      </c>
      <c r="H59" s="60" t="s">
        <v>40</v>
      </c>
      <c r="I59" s="64">
        <v>100</v>
      </c>
      <c r="J59" s="64">
        <v>100</v>
      </c>
      <c r="K59" s="64" t="s">
        <v>40</v>
      </c>
      <c r="L59" s="64" t="s">
        <v>40</v>
      </c>
      <c r="M59" s="60"/>
      <c r="N59" s="64"/>
      <c r="O59" s="65"/>
      <c r="P59" s="65">
        <v>5</v>
      </c>
      <c r="Q59" s="64">
        <v>12</v>
      </c>
      <c r="R59" s="64" t="s">
        <v>41</v>
      </c>
      <c r="S59" s="64"/>
      <c r="T59" s="66" t="s">
        <v>42</v>
      </c>
      <c r="U59" s="66" t="s">
        <v>273</v>
      </c>
      <c r="V59" s="64">
        <v>31</v>
      </c>
      <c r="W59" s="66" t="s">
        <v>45</v>
      </c>
      <c r="X59" s="66"/>
      <c r="Y59" s="60">
        <v>21</v>
      </c>
      <c r="Z59" s="64" t="s">
        <v>274</v>
      </c>
      <c r="AA59" s="67">
        <v>10</v>
      </c>
      <c r="AB59" s="60"/>
      <c r="AC59" s="66"/>
      <c r="AD59" s="66"/>
      <c r="AE59" s="66"/>
      <c r="AF59" s="68"/>
      <c r="AG59" s="66"/>
      <c r="AH59" s="66"/>
      <c r="AI59" s="64"/>
      <c r="AJ59" s="64"/>
      <c r="AK59" s="64">
        <f>SUM(G59:M59)</f>
        <v>200</v>
      </c>
      <c r="AL59" s="64">
        <f>COUNTA(O59:Y59)</f>
        <v>8</v>
      </c>
      <c r="AM59" s="69">
        <f>0.9*AL59/11</f>
        <v>0.65454545454545454</v>
      </c>
      <c r="AN59" s="69">
        <f>1.9*AK59/670</f>
        <v>0.56716417910447758</v>
      </c>
      <c r="AO59" s="70">
        <f>AA59/5</f>
        <v>2</v>
      </c>
      <c r="AP59" s="64">
        <v>16</v>
      </c>
      <c r="AQ59" s="64"/>
      <c r="AR59" s="71">
        <f t="shared" si="0"/>
        <v>7.2217096336499322</v>
      </c>
      <c r="AS59" s="64"/>
      <c r="AT59" s="64"/>
      <c r="AZ59" s="14">
        <v>18</v>
      </c>
      <c r="BA59" s="14">
        <v>403208922</v>
      </c>
      <c r="BB59" s="14" t="s">
        <v>114</v>
      </c>
      <c r="BC59" s="14" t="s">
        <v>271</v>
      </c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</row>
    <row r="60" spans="1:71" ht="24" customHeight="1">
      <c r="A60" s="59">
        <v>79</v>
      </c>
      <c r="B60" s="75">
        <v>403820031</v>
      </c>
      <c r="C60" s="61" t="s">
        <v>275</v>
      </c>
      <c r="D60" s="60" t="str">
        <f>VLOOKUP(B60,BA:BC,3,FALSE)</f>
        <v>دشتی</v>
      </c>
      <c r="E60" s="62" t="s">
        <v>178</v>
      </c>
      <c r="F60" s="63"/>
      <c r="G60" s="60">
        <v>80</v>
      </c>
      <c r="H60" s="60" t="s">
        <v>40</v>
      </c>
      <c r="I60" s="64">
        <v>100</v>
      </c>
      <c r="J60" s="64" t="s">
        <v>40</v>
      </c>
      <c r="K60" s="64">
        <v>60</v>
      </c>
      <c r="L60" s="64" t="s">
        <v>40</v>
      </c>
      <c r="M60" s="60"/>
      <c r="N60" s="64"/>
      <c r="O60" s="65">
        <v>28</v>
      </c>
      <c r="P60" s="65">
        <v>5</v>
      </c>
      <c r="Q60" s="64">
        <v>12</v>
      </c>
      <c r="R60" s="64"/>
      <c r="S60" s="64"/>
      <c r="T60" s="66" t="s">
        <v>42</v>
      </c>
      <c r="U60" s="66"/>
      <c r="V60" s="64"/>
      <c r="W60" s="66"/>
      <c r="X60" s="66"/>
      <c r="Y60" s="60">
        <v>21</v>
      </c>
      <c r="Z60" s="64" t="s">
        <v>276</v>
      </c>
      <c r="AA60" s="67">
        <v>10</v>
      </c>
      <c r="AB60" s="60"/>
      <c r="AC60" s="66"/>
      <c r="AD60" s="66"/>
      <c r="AE60" s="66"/>
      <c r="AF60" s="68"/>
      <c r="AG60" s="66"/>
      <c r="AH60" s="66"/>
      <c r="AI60" s="64"/>
      <c r="AJ60" s="64"/>
      <c r="AK60" s="64">
        <f>SUM(G60:M60)</f>
        <v>240</v>
      </c>
      <c r="AL60" s="64">
        <f>COUNTA(O60:Y60)</f>
        <v>5</v>
      </c>
      <c r="AM60" s="69">
        <f>0.9*AL60/11</f>
        <v>0.40909090909090912</v>
      </c>
      <c r="AN60" s="69">
        <f>1.9*AK60/670</f>
        <v>0.68059701492537317</v>
      </c>
      <c r="AO60" s="70">
        <f>AA60/5</f>
        <v>2</v>
      </c>
      <c r="AP60" s="64">
        <v>18.75</v>
      </c>
      <c r="AQ60" s="64"/>
      <c r="AR60" s="71">
        <f t="shared" si="0"/>
        <v>7.7771879240162827</v>
      </c>
      <c r="AS60" s="64"/>
      <c r="AT60" s="64"/>
      <c r="AZ60" s="14">
        <v>19</v>
      </c>
      <c r="BA60" s="14">
        <v>403820097</v>
      </c>
      <c r="BB60" s="14" t="s">
        <v>166</v>
      </c>
      <c r="BC60" s="14" t="s">
        <v>277</v>
      </c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</row>
    <row r="61" spans="1:71" ht="24" customHeight="1">
      <c r="A61" s="59">
        <v>80</v>
      </c>
      <c r="B61" s="75">
        <v>403820320</v>
      </c>
      <c r="C61" s="61" t="s">
        <v>278</v>
      </c>
      <c r="D61" s="60" t="str">
        <f>VLOOKUP(B61,BA:BC,3,FALSE)</f>
        <v>دمساز</v>
      </c>
      <c r="E61" s="62" t="s">
        <v>178</v>
      </c>
      <c r="F61" s="63"/>
      <c r="G61" s="60">
        <v>100</v>
      </c>
      <c r="H61" s="60" t="s">
        <v>40</v>
      </c>
      <c r="I61" s="64">
        <v>95</v>
      </c>
      <c r="J61" s="64">
        <v>95</v>
      </c>
      <c r="K61" s="64">
        <v>196</v>
      </c>
      <c r="L61" s="64" t="s">
        <v>40</v>
      </c>
      <c r="M61" s="60"/>
      <c r="N61" s="64"/>
      <c r="O61" s="65">
        <v>28</v>
      </c>
      <c r="P61" s="65">
        <v>5</v>
      </c>
      <c r="Q61" s="64">
        <v>12</v>
      </c>
      <c r="R61" s="64" t="s">
        <v>41</v>
      </c>
      <c r="S61" s="64"/>
      <c r="T61" s="66" t="s">
        <v>42</v>
      </c>
      <c r="U61" s="66" t="s">
        <v>43</v>
      </c>
      <c r="V61" s="64"/>
      <c r="W61" s="66" t="s">
        <v>45</v>
      </c>
      <c r="X61" s="66" t="s">
        <v>53</v>
      </c>
      <c r="Y61" s="60">
        <v>21</v>
      </c>
      <c r="Z61" s="64" t="s">
        <v>279</v>
      </c>
      <c r="AA61" s="67">
        <v>9.9</v>
      </c>
      <c r="AB61" s="60"/>
      <c r="AC61" s="66"/>
      <c r="AD61" s="66"/>
      <c r="AE61" s="66"/>
      <c r="AF61" s="68"/>
      <c r="AG61" s="66"/>
      <c r="AH61" s="66"/>
      <c r="AI61" s="64"/>
      <c r="AJ61" s="64"/>
      <c r="AK61" s="64">
        <f>SUM(G61:M61)</f>
        <v>486</v>
      </c>
      <c r="AL61" s="64">
        <f>COUNTA(O61:Y61)</f>
        <v>9</v>
      </c>
      <c r="AM61" s="69">
        <f>0.9*AL61/11</f>
        <v>0.73636363636363633</v>
      </c>
      <c r="AN61" s="69">
        <f>1.9*AK61/670</f>
        <v>1.3782089552238805</v>
      </c>
      <c r="AO61" s="70">
        <f>AA61/5</f>
        <v>1.98</v>
      </c>
      <c r="AP61" s="64">
        <v>19.75</v>
      </c>
      <c r="AQ61" s="64"/>
      <c r="AR61" s="71">
        <f t="shared" si="0"/>
        <v>9.032072591587518</v>
      </c>
      <c r="AS61" s="64"/>
      <c r="AT61" s="64"/>
      <c r="AZ61" s="14">
        <v>20</v>
      </c>
      <c r="BA61" s="14">
        <v>403321337</v>
      </c>
      <c r="BB61" s="14" t="s">
        <v>73</v>
      </c>
      <c r="BC61" s="14" t="s">
        <v>104</v>
      </c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</row>
    <row r="62" spans="1:71" ht="24" customHeight="1">
      <c r="A62" s="59">
        <v>81</v>
      </c>
      <c r="B62" s="75">
        <v>403820304</v>
      </c>
      <c r="C62" s="61" t="s">
        <v>280</v>
      </c>
      <c r="D62" s="60" t="str">
        <f>VLOOKUP(B62,BA:BC,3,FALSE)</f>
        <v>دهقان</v>
      </c>
      <c r="E62" s="62" t="s">
        <v>178</v>
      </c>
      <c r="F62" s="63"/>
      <c r="G62" s="60">
        <v>100</v>
      </c>
      <c r="H62" s="60">
        <v>100</v>
      </c>
      <c r="I62" s="64">
        <v>95</v>
      </c>
      <c r="J62" s="64">
        <v>85</v>
      </c>
      <c r="K62" s="64">
        <v>162</v>
      </c>
      <c r="L62" s="64">
        <v>65</v>
      </c>
      <c r="M62" s="60"/>
      <c r="N62" s="64"/>
      <c r="O62" s="65">
        <v>28</v>
      </c>
      <c r="P62" s="65">
        <v>5</v>
      </c>
      <c r="Q62" s="64">
        <v>12</v>
      </c>
      <c r="R62" s="64" t="s">
        <v>41</v>
      </c>
      <c r="S62" s="64" t="s">
        <v>76</v>
      </c>
      <c r="T62" s="66" t="s">
        <v>42</v>
      </c>
      <c r="U62" s="66" t="s">
        <v>43</v>
      </c>
      <c r="V62" s="64"/>
      <c r="W62" s="66" t="s">
        <v>45</v>
      </c>
      <c r="X62" s="66" t="s">
        <v>53</v>
      </c>
      <c r="Y62" s="60">
        <v>21</v>
      </c>
      <c r="Z62" s="64" t="s">
        <v>252</v>
      </c>
      <c r="AA62" s="67">
        <v>10</v>
      </c>
      <c r="AB62" s="60"/>
      <c r="AC62" s="66"/>
      <c r="AD62" s="66"/>
      <c r="AE62" s="66"/>
      <c r="AF62" s="68"/>
      <c r="AG62" s="66"/>
      <c r="AH62" s="66"/>
      <c r="AI62" s="64"/>
      <c r="AJ62" s="64"/>
      <c r="AK62" s="64">
        <f>SUM(G62:M62)</f>
        <v>607</v>
      </c>
      <c r="AL62" s="64">
        <f>COUNTA(O62:Y62)</f>
        <v>10</v>
      </c>
      <c r="AM62" s="69">
        <f>0.9*AL62/11</f>
        <v>0.81818181818181823</v>
      </c>
      <c r="AN62" s="69">
        <f>1.9*AK62/670</f>
        <v>1.7213432835820894</v>
      </c>
      <c r="AO62" s="70">
        <f>AA62/5</f>
        <v>2</v>
      </c>
      <c r="AP62" s="64">
        <v>16.25</v>
      </c>
      <c r="AQ62" s="64"/>
      <c r="AR62" s="71">
        <f t="shared" si="0"/>
        <v>8.6020251017639069</v>
      </c>
      <c r="AS62" s="64"/>
      <c r="AT62" s="64"/>
      <c r="AZ62" s="14">
        <v>21</v>
      </c>
      <c r="BA62" s="14">
        <v>403820378</v>
      </c>
      <c r="BB62" s="14" t="s">
        <v>200</v>
      </c>
      <c r="BC62" s="14" t="s">
        <v>281</v>
      </c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</row>
    <row r="63" spans="1:71" ht="24" customHeight="1">
      <c r="A63" s="59">
        <v>82</v>
      </c>
      <c r="B63" s="75">
        <v>403205333</v>
      </c>
      <c r="C63" s="61" t="s">
        <v>282</v>
      </c>
      <c r="D63" s="60" t="str">
        <f>VLOOKUP(B63,BA:BC,3,FALSE)</f>
        <v>دهقان</v>
      </c>
      <c r="E63" s="62" t="s">
        <v>178</v>
      </c>
      <c r="F63" s="63" t="s">
        <v>52</v>
      </c>
      <c r="G63" s="60" t="s">
        <v>40</v>
      </c>
      <c r="H63" s="60">
        <v>100</v>
      </c>
      <c r="I63" s="64">
        <v>100</v>
      </c>
      <c r="J63" s="64">
        <v>100</v>
      </c>
      <c r="K63" s="64" t="s">
        <v>40</v>
      </c>
      <c r="L63" s="64" t="s">
        <v>40</v>
      </c>
      <c r="M63" s="60"/>
      <c r="N63" s="64"/>
      <c r="O63" s="65"/>
      <c r="P63" s="65"/>
      <c r="Q63" s="64" t="s">
        <v>83</v>
      </c>
      <c r="R63" s="64" t="s">
        <v>126</v>
      </c>
      <c r="S63" s="64"/>
      <c r="T63" s="66" t="s">
        <v>42</v>
      </c>
      <c r="U63" s="66"/>
      <c r="V63" s="64">
        <v>31</v>
      </c>
      <c r="W63" s="66" t="s">
        <v>85</v>
      </c>
      <c r="X63" s="66"/>
      <c r="Y63" s="60">
        <v>21</v>
      </c>
      <c r="Z63" s="64" t="s">
        <v>283</v>
      </c>
      <c r="AA63" s="67">
        <v>9.9</v>
      </c>
      <c r="AB63" s="60"/>
      <c r="AC63" s="66"/>
      <c r="AD63" s="66"/>
      <c r="AE63" s="66"/>
      <c r="AF63" s="68"/>
      <c r="AG63" s="66"/>
      <c r="AH63" s="66"/>
      <c r="AI63" s="64"/>
      <c r="AJ63" s="64"/>
      <c r="AK63" s="64">
        <f>SUM(G63:M63)</f>
        <v>300</v>
      </c>
      <c r="AL63" s="64">
        <f>COUNTA(O63:Y63)</f>
        <v>6</v>
      </c>
      <c r="AM63" s="69">
        <f>0.9*AL63/11</f>
        <v>0.49090909090909096</v>
      </c>
      <c r="AN63" s="69">
        <f>1.9*AK63/670</f>
        <v>0.85074626865671643</v>
      </c>
      <c r="AO63" s="70">
        <f>AA63/5</f>
        <v>1.98</v>
      </c>
      <c r="AP63" s="64">
        <v>6.75</v>
      </c>
      <c r="AQ63" s="64"/>
      <c r="AR63" s="71">
        <f t="shared" si="0"/>
        <v>5.0091553595658072</v>
      </c>
      <c r="AS63" s="64"/>
      <c r="AT63" s="64"/>
      <c r="AZ63" s="14">
        <v>22</v>
      </c>
      <c r="BA63" s="14">
        <v>403820441</v>
      </c>
      <c r="BB63" s="14" t="s">
        <v>284</v>
      </c>
      <c r="BC63" s="14" t="s">
        <v>285</v>
      </c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</row>
    <row r="64" spans="1:71" ht="24" customHeight="1">
      <c r="A64" s="59">
        <v>85</v>
      </c>
      <c r="B64" s="75">
        <v>403820433</v>
      </c>
      <c r="C64" s="61" t="s">
        <v>286</v>
      </c>
      <c r="D64" s="60" t="str">
        <f>VLOOKUP(B64,BA:BC,3,FALSE)</f>
        <v>زارع</v>
      </c>
      <c r="E64" s="62" t="s">
        <v>39</v>
      </c>
      <c r="F64" s="63"/>
      <c r="G64" s="60">
        <v>100</v>
      </c>
      <c r="H64" s="60">
        <v>100</v>
      </c>
      <c r="I64" s="64">
        <v>100</v>
      </c>
      <c r="J64" s="64">
        <v>100</v>
      </c>
      <c r="K64" s="64" t="s">
        <v>40</v>
      </c>
      <c r="L64" s="64" t="s">
        <v>40</v>
      </c>
      <c r="M64" s="60">
        <v>100</v>
      </c>
      <c r="N64" s="64"/>
      <c r="O64" s="65">
        <v>28</v>
      </c>
      <c r="P64" s="65">
        <v>5</v>
      </c>
      <c r="Q64" s="64">
        <v>12</v>
      </c>
      <c r="R64" s="64" t="s">
        <v>41</v>
      </c>
      <c r="S64" s="64" t="s">
        <v>76</v>
      </c>
      <c r="T64" s="66" t="s">
        <v>42</v>
      </c>
      <c r="U64" s="66" t="s">
        <v>43</v>
      </c>
      <c r="V64" s="64">
        <v>31</v>
      </c>
      <c r="W64" s="66" t="s">
        <v>45</v>
      </c>
      <c r="X64" s="66"/>
      <c r="Y64" s="60">
        <v>21</v>
      </c>
      <c r="Z64" s="64" t="s">
        <v>86</v>
      </c>
      <c r="AA64" s="67">
        <v>9.8000000000000007</v>
      </c>
      <c r="AB64" s="60"/>
      <c r="AC64" s="66"/>
      <c r="AD64" s="66"/>
      <c r="AE64" s="66"/>
      <c r="AF64" s="68"/>
      <c r="AG64" s="66"/>
      <c r="AH64" s="66"/>
      <c r="AI64" s="64"/>
      <c r="AJ64" s="64"/>
      <c r="AK64" s="64">
        <f>SUM(G64:M64)</f>
        <v>500</v>
      </c>
      <c r="AL64" s="64">
        <f>COUNTA(O64:Y64)</f>
        <v>10</v>
      </c>
      <c r="AM64" s="69">
        <f>0.9*AL64/11</f>
        <v>0.81818181818181823</v>
      </c>
      <c r="AN64" s="69">
        <f>1.9*AK64/670</f>
        <v>1.4179104477611941</v>
      </c>
      <c r="AO64" s="70">
        <f>AA64/5</f>
        <v>1.9600000000000002</v>
      </c>
      <c r="AP64" s="64">
        <v>20</v>
      </c>
      <c r="AQ64" s="64"/>
      <c r="AR64" s="71">
        <f t="shared" si="0"/>
        <v>9.1960922659430118</v>
      </c>
      <c r="AS64" s="64"/>
      <c r="AT64" s="64"/>
      <c r="AZ64" s="14">
        <v>23</v>
      </c>
      <c r="BA64" s="14">
        <v>403473032</v>
      </c>
      <c r="BB64" s="14" t="s">
        <v>287</v>
      </c>
      <c r="BC64" s="14" t="s">
        <v>288</v>
      </c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</row>
    <row r="65" spans="1:71" ht="24" customHeight="1">
      <c r="A65" s="59">
        <v>86</v>
      </c>
      <c r="B65" s="75">
        <v>403202652</v>
      </c>
      <c r="C65" s="61" t="s">
        <v>289</v>
      </c>
      <c r="D65" s="60" t="str">
        <f>VLOOKUP(B65,BA:BC,3,FALSE)</f>
        <v>زارع مهذبیه</v>
      </c>
      <c r="E65" s="62" t="s">
        <v>178</v>
      </c>
      <c r="F65" s="63"/>
      <c r="G65" s="60">
        <v>70</v>
      </c>
      <c r="H65" s="60" t="s">
        <v>40</v>
      </c>
      <c r="I65" s="64" t="s">
        <v>40</v>
      </c>
      <c r="J65" s="64">
        <v>90</v>
      </c>
      <c r="K65" s="64">
        <v>200</v>
      </c>
      <c r="L65" s="64" t="s">
        <v>40</v>
      </c>
      <c r="M65" s="60">
        <v>80</v>
      </c>
      <c r="N65" s="64"/>
      <c r="O65" s="65">
        <v>28</v>
      </c>
      <c r="P65" s="65">
        <v>5</v>
      </c>
      <c r="Q65" s="64">
        <v>12</v>
      </c>
      <c r="R65" s="64" t="s">
        <v>41</v>
      </c>
      <c r="S65" s="64" t="s">
        <v>76</v>
      </c>
      <c r="T65" s="66" t="s">
        <v>42</v>
      </c>
      <c r="U65" s="66" t="s">
        <v>43</v>
      </c>
      <c r="V65" s="64">
        <v>31</v>
      </c>
      <c r="W65" s="66" t="s">
        <v>45</v>
      </c>
      <c r="X65" s="66" t="s">
        <v>53</v>
      </c>
      <c r="Y65" s="60">
        <v>21</v>
      </c>
      <c r="Z65" s="64" t="s">
        <v>290</v>
      </c>
      <c r="AA65" s="67">
        <v>9.9</v>
      </c>
      <c r="AB65" s="60"/>
      <c r="AC65" s="66"/>
      <c r="AD65" s="66"/>
      <c r="AE65" s="66"/>
      <c r="AF65" s="68"/>
      <c r="AG65" s="66"/>
      <c r="AH65" s="66"/>
      <c r="AI65" s="64"/>
      <c r="AJ65" s="64"/>
      <c r="AK65" s="64">
        <f>SUM(G65:M65)</f>
        <v>440</v>
      </c>
      <c r="AL65" s="64">
        <f>COUNTA(O65:Y65)</f>
        <v>11</v>
      </c>
      <c r="AM65" s="69">
        <f>0.9*AL65/11</f>
        <v>0.9</v>
      </c>
      <c r="AN65" s="69">
        <f>1.9*AK65/670</f>
        <v>1.2477611940298508</v>
      </c>
      <c r="AO65" s="70">
        <f>AA65/5</f>
        <v>1.98</v>
      </c>
      <c r="AP65" s="64">
        <v>5.75</v>
      </c>
      <c r="AQ65" s="64"/>
      <c r="AR65" s="71">
        <f t="shared" si="0"/>
        <v>5.5652611940298513</v>
      </c>
      <c r="AS65" s="64"/>
      <c r="AT65" s="64"/>
      <c r="AZ65" s="14">
        <v>24</v>
      </c>
      <c r="BA65" s="14">
        <v>403203342</v>
      </c>
      <c r="BB65" s="14" t="s">
        <v>291</v>
      </c>
      <c r="BC65" s="14" t="s">
        <v>292</v>
      </c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</row>
    <row r="66" spans="1:71" ht="24" customHeight="1">
      <c r="A66" s="59">
        <v>87</v>
      </c>
      <c r="B66" s="75">
        <v>403473290</v>
      </c>
      <c r="C66" s="61" t="s">
        <v>293</v>
      </c>
      <c r="D66" s="60" t="str">
        <f>VLOOKUP(B66,BA:BC,3,FALSE)</f>
        <v>زارعی</v>
      </c>
      <c r="E66" s="62" t="s">
        <v>178</v>
      </c>
      <c r="F66" s="63"/>
      <c r="G66" s="60" t="s">
        <v>40</v>
      </c>
      <c r="H66" s="60" t="s">
        <v>40</v>
      </c>
      <c r="I66" s="64" t="s">
        <v>40</v>
      </c>
      <c r="J66" s="64" t="s">
        <v>40</v>
      </c>
      <c r="K66" s="64" t="s">
        <v>40</v>
      </c>
      <c r="L66" s="64" t="s">
        <v>40</v>
      </c>
      <c r="M66" s="60"/>
      <c r="N66" s="64"/>
      <c r="O66" s="65"/>
      <c r="P66" s="65"/>
      <c r="Q66" s="64"/>
      <c r="R66" s="64"/>
      <c r="S66" s="64"/>
      <c r="T66" s="66"/>
      <c r="U66" s="66"/>
      <c r="V66" s="64"/>
      <c r="W66" s="66"/>
      <c r="X66" s="66"/>
      <c r="Y66" s="60"/>
      <c r="Z66" s="64"/>
      <c r="AA66" s="67"/>
      <c r="AB66" s="60"/>
      <c r="AC66" s="66"/>
      <c r="AD66" s="66"/>
      <c r="AE66" s="66"/>
      <c r="AF66" s="68"/>
      <c r="AG66" s="66"/>
      <c r="AH66" s="66"/>
      <c r="AI66" s="64"/>
      <c r="AJ66" s="64"/>
      <c r="AK66" s="64">
        <f>SUM(G66:M66)</f>
        <v>0</v>
      </c>
      <c r="AL66" s="64">
        <f>COUNTA(O66:Y66)</f>
        <v>0</v>
      </c>
      <c r="AM66" s="69">
        <f>0.9*AL66/11</f>
        <v>0</v>
      </c>
      <c r="AN66" s="69">
        <f>1.9*AK66/670</f>
        <v>0</v>
      </c>
      <c r="AO66" s="70">
        <f>AA66/5</f>
        <v>0</v>
      </c>
      <c r="AP66" s="64"/>
      <c r="AQ66" s="64"/>
      <c r="AR66" s="71">
        <f t="shared" si="0"/>
        <v>0</v>
      </c>
      <c r="AS66" s="64"/>
      <c r="AT66" s="64"/>
      <c r="AZ66" s="14">
        <v>25</v>
      </c>
      <c r="BA66" s="14">
        <v>402800060</v>
      </c>
      <c r="BB66" s="14" t="s">
        <v>294</v>
      </c>
      <c r="BC66" s="14" t="s">
        <v>295</v>
      </c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</row>
    <row r="67" spans="1:71" ht="24" customHeight="1">
      <c r="A67" s="59">
        <v>88</v>
      </c>
      <c r="B67" s="75">
        <v>403203543</v>
      </c>
      <c r="C67" s="61" t="s">
        <v>296</v>
      </c>
      <c r="D67" s="60" t="str">
        <f>VLOOKUP(B67,BA:BC,3,FALSE)</f>
        <v>شهسواری</v>
      </c>
      <c r="E67" s="62" t="s">
        <v>178</v>
      </c>
      <c r="F67" s="63"/>
      <c r="G67" s="60">
        <v>70</v>
      </c>
      <c r="H67" s="60" t="s">
        <v>40</v>
      </c>
      <c r="I67" s="64">
        <v>100</v>
      </c>
      <c r="J67" s="64">
        <v>70</v>
      </c>
      <c r="K67" s="64">
        <v>100</v>
      </c>
      <c r="L67" s="64">
        <v>100</v>
      </c>
      <c r="M67" s="60"/>
      <c r="N67" s="64"/>
      <c r="O67" s="65"/>
      <c r="P67" s="65">
        <v>5</v>
      </c>
      <c r="Q67" s="64">
        <v>12</v>
      </c>
      <c r="R67" s="64" t="s">
        <v>41</v>
      </c>
      <c r="S67" s="64"/>
      <c r="T67" s="66" t="s">
        <v>42</v>
      </c>
      <c r="U67" s="66" t="s">
        <v>43</v>
      </c>
      <c r="V67" s="64">
        <v>31</v>
      </c>
      <c r="W67" s="66"/>
      <c r="X67" s="66"/>
      <c r="Y67" s="60">
        <v>21</v>
      </c>
      <c r="Z67" s="64" t="s">
        <v>297</v>
      </c>
      <c r="AA67" s="67">
        <v>10</v>
      </c>
      <c r="AB67" s="60"/>
      <c r="AC67" s="66"/>
      <c r="AD67" s="66"/>
      <c r="AE67" s="66"/>
      <c r="AF67" s="68"/>
      <c r="AG67" s="66"/>
      <c r="AH67" s="66"/>
      <c r="AI67" s="64"/>
      <c r="AJ67" s="64"/>
      <c r="AK67" s="64">
        <f>SUM(G67:M67)</f>
        <v>440</v>
      </c>
      <c r="AL67" s="64">
        <f>COUNTA(O67:Y67)</f>
        <v>7</v>
      </c>
      <c r="AM67" s="69">
        <f>0.9*AL67/11</f>
        <v>0.57272727272727275</v>
      </c>
      <c r="AN67" s="69">
        <f>1.9*AK67/670</f>
        <v>1.2477611940298508</v>
      </c>
      <c r="AO67" s="70">
        <f>AA67/5</f>
        <v>2</v>
      </c>
      <c r="AP67" s="64">
        <v>8.25</v>
      </c>
      <c r="AQ67" s="64"/>
      <c r="AR67" s="71">
        <f t="shared" si="0"/>
        <v>5.8829884667571228</v>
      </c>
      <c r="AS67" s="64"/>
      <c r="AT67" s="64"/>
      <c r="AZ67" s="14">
        <v>26</v>
      </c>
      <c r="BA67" s="14">
        <v>402800212</v>
      </c>
      <c r="BB67" s="14" t="s">
        <v>298</v>
      </c>
      <c r="BC67" s="14" t="s">
        <v>299</v>
      </c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</row>
    <row r="68" spans="1:71" ht="24" customHeight="1">
      <c r="A68" s="59">
        <v>89</v>
      </c>
      <c r="B68" s="75">
        <v>403203824</v>
      </c>
      <c r="C68" s="61" t="s">
        <v>300</v>
      </c>
      <c r="D68" s="60" t="str">
        <f>VLOOKUP(B68,BA:BC,3,FALSE)</f>
        <v>شهیدی نجفی حقیقی</v>
      </c>
      <c r="E68" s="62" t="s">
        <v>178</v>
      </c>
      <c r="F68" s="63"/>
      <c r="G68" s="60">
        <v>70</v>
      </c>
      <c r="H68" s="60" t="s">
        <v>40</v>
      </c>
      <c r="I68" s="64">
        <v>100</v>
      </c>
      <c r="J68" s="64">
        <v>80</v>
      </c>
      <c r="K68" s="64">
        <v>100</v>
      </c>
      <c r="L68" s="64">
        <v>100</v>
      </c>
      <c r="M68" s="60"/>
      <c r="N68" s="64"/>
      <c r="O68" s="65"/>
      <c r="P68" s="65">
        <v>5</v>
      </c>
      <c r="Q68" s="64">
        <v>12</v>
      </c>
      <c r="R68" s="64" t="s">
        <v>41</v>
      </c>
      <c r="S68" s="64"/>
      <c r="T68" s="66" t="s">
        <v>42</v>
      </c>
      <c r="U68" s="66" t="s">
        <v>43</v>
      </c>
      <c r="V68" s="64">
        <v>31</v>
      </c>
      <c r="W68" s="66" t="s">
        <v>85</v>
      </c>
      <c r="X68" s="66"/>
      <c r="Y68" s="60">
        <v>21</v>
      </c>
      <c r="Z68" s="64" t="s">
        <v>301</v>
      </c>
      <c r="AA68" s="67">
        <v>9.1999999999999993</v>
      </c>
      <c r="AB68" s="60"/>
      <c r="AC68" s="66"/>
      <c r="AD68" s="66"/>
      <c r="AE68" s="66"/>
      <c r="AF68" s="68"/>
      <c r="AG68" s="66"/>
      <c r="AH68" s="66"/>
      <c r="AI68" s="64"/>
      <c r="AJ68" s="64"/>
      <c r="AK68" s="64">
        <f>SUM(G68:M68)</f>
        <v>450</v>
      </c>
      <c r="AL68" s="64">
        <f>COUNTA(O68:Y68)</f>
        <v>8</v>
      </c>
      <c r="AM68" s="69">
        <f>0.9*AL68/11</f>
        <v>0.65454545454545454</v>
      </c>
      <c r="AN68" s="69">
        <f>1.9*AK68/670</f>
        <v>1.2761194029850746</v>
      </c>
      <c r="AO68" s="70">
        <f>AA68/5</f>
        <v>1.8399999999999999</v>
      </c>
      <c r="AP68" s="64">
        <v>10</v>
      </c>
      <c r="AQ68" s="64"/>
      <c r="AR68" s="71">
        <f t="shared" ref="AR68:AR83" si="1">(AQ68*10/20)+(AP68*5/20)+AO68+AN68+AM68</f>
        <v>6.2706648575305284</v>
      </c>
      <c r="AS68" s="64"/>
      <c r="AT68" s="64"/>
      <c r="AZ68" s="14">
        <v>27</v>
      </c>
      <c r="BA68" s="14">
        <v>403820320</v>
      </c>
      <c r="BB68" s="14" t="s">
        <v>94</v>
      </c>
      <c r="BC68" s="14" t="s">
        <v>302</v>
      </c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</row>
    <row r="69" spans="1:71" ht="24" customHeight="1">
      <c r="A69" s="59">
        <v>90</v>
      </c>
      <c r="B69" s="75">
        <v>403820554</v>
      </c>
      <c r="C69" s="61" t="s">
        <v>303</v>
      </c>
      <c r="D69" s="60" t="str">
        <f>VLOOKUP(B69,BA:BC,3,FALSE)</f>
        <v>صادقی</v>
      </c>
      <c r="E69" s="62" t="s">
        <v>39</v>
      </c>
      <c r="F69" s="63"/>
      <c r="G69" s="60">
        <v>100</v>
      </c>
      <c r="H69" s="60">
        <v>100</v>
      </c>
      <c r="I69" s="64">
        <v>100</v>
      </c>
      <c r="J69" s="64" t="s">
        <v>40</v>
      </c>
      <c r="K69" s="64" t="s">
        <v>40</v>
      </c>
      <c r="L69" s="64">
        <v>100</v>
      </c>
      <c r="M69" s="60">
        <v>100</v>
      </c>
      <c r="N69" s="64"/>
      <c r="O69" s="65">
        <v>28</v>
      </c>
      <c r="P69" s="65">
        <v>5</v>
      </c>
      <c r="Q69" s="64">
        <v>12</v>
      </c>
      <c r="R69" s="64" t="s">
        <v>41</v>
      </c>
      <c r="S69" s="64" t="s">
        <v>76</v>
      </c>
      <c r="T69" s="66"/>
      <c r="U69" s="66" t="s">
        <v>142</v>
      </c>
      <c r="V69" s="64">
        <v>31</v>
      </c>
      <c r="W69" s="66" t="s">
        <v>45</v>
      </c>
      <c r="X69" s="66"/>
      <c r="Y69" s="60">
        <v>21</v>
      </c>
      <c r="Z69" s="64" t="s">
        <v>187</v>
      </c>
      <c r="AA69" s="67">
        <v>10</v>
      </c>
      <c r="AB69" s="60"/>
      <c r="AC69" s="66"/>
      <c r="AD69" s="66"/>
      <c r="AE69" s="66"/>
      <c r="AF69" s="68"/>
      <c r="AG69" s="66"/>
      <c r="AH69" s="66"/>
      <c r="AI69" s="64"/>
      <c r="AJ69" s="64"/>
      <c r="AK69" s="64">
        <f>SUM(G69:M69)</f>
        <v>500</v>
      </c>
      <c r="AL69" s="64">
        <f>COUNTA(O69:Y69)</f>
        <v>9</v>
      </c>
      <c r="AM69" s="69">
        <f>0.9*AL69/11</f>
        <v>0.73636363636363633</v>
      </c>
      <c r="AN69" s="69">
        <f>1.9*AK69/670</f>
        <v>1.4179104477611941</v>
      </c>
      <c r="AO69" s="70">
        <f>AA69/5</f>
        <v>2</v>
      </c>
      <c r="AP69" s="64">
        <v>16.25</v>
      </c>
      <c r="AQ69" s="64"/>
      <c r="AR69" s="71">
        <f t="shared" si="1"/>
        <v>8.2167740841248307</v>
      </c>
      <c r="AS69" s="64"/>
      <c r="AT69" s="64"/>
      <c r="AZ69" s="14">
        <v>28</v>
      </c>
      <c r="BA69" s="14">
        <v>403820304</v>
      </c>
      <c r="BB69" s="14" t="s">
        <v>304</v>
      </c>
      <c r="BC69" s="14" t="s">
        <v>133</v>
      </c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</row>
    <row r="70" spans="1:71" ht="24" customHeight="1">
      <c r="A70" s="59">
        <v>91</v>
      </c>
      <c r="B70" s="75">
        <v>403205173</v>
      </c>
      <c r="C70" s="61" t="s">
        <v>305</v>
      </c>
      <c r="D70" s="60" t="str">
        <f>VLOOKUP(B70,BA:BC,3,FALSE)</f>
        <v>صادقی</v>
      </c>
      <c r="E70" s="62" t="s">
        <v>178</v>
      </c>
      <c r="F70" s="63"/>
      <c r="G70" s="60" t="s">
        <v>40</v>
      </c>
      <c r="H70" s="60">
        <v>100</v>
      </c>
      <c r="I70" s="64">
        <v>100</v>
      </c>
      <c r="J70" s="64">
        <v>90</v>
      </c>
      <c r="K70" s="64">
        <v>195</v>
      </c>
      <c r="L70" s="64">
        <v>95</v>
      </c>
      <c r="M70" s="60">
        <v>90</v>
      </c>
      <c r="N70" s="64"/>
      <c r="O70" s="65">
        <v>28</v>
      </c>
      <c r="P70" s="65">
        <v>5</v>
      </c>
      <c r="Q70" s="64">
        <v>12</v>
      </c>
      <c r="R70" s="64" t="s">
        <v>41</v>
      </c>
      <c r="S70" s="64" t="s">
        <v>76</v>
      </c>
      <c r="T70" s="66"/>
      <c r="U70" s="66" t="s">
        <v>43</v>
      </c>
      <c r="V70" s="64">
        <v>31</v>
      </c>
      <c r="W70" s="66" t="s">
        <v>45</v>
      </c>
      <c r="X70" s="66" t="s">
        <v>53</v>
      </c>
      <c r="Y70" s="60">
        <v>21</v>
      </c>
      <c r="Z70" s="64" t="s">
        <v>306</v>
      </c>
      <c r="AA70" s="67">
        <v>9.4</v>
      </c>
      <c r="AB70" s="60"/>
      <c r="AC70" s="66"/>
      <c r="AD70" s="66"/>
      <c r="AE70" s="66"/>
      <c r="AF70" s="68"/>
      <c r="AG70" s="66"/>
      <c r="AH70" s="66"/>
      <c r="AI70" s="64"/>
      <c r="AJ70" s="64"/>
      <c r="AK70" s="64">
        <f>SUM(G70:M70)</f>
        <v>670</v>
      </c>
      <c r="AL70" s="64">
        <f>COUNTA(O70:Y70)</f>
        <v>10</v>
      </c>
      <c r="AM70" s="69">
        <f>0.9*AL70/11</f>
        <v>0.81818181818181823</v>
      </c>
      <c r="AN70" s="69">
        <f>1.9*AK70/670</f>
        <v>1.9</v>
      </c>
      <c r="AO70" s="70">
        <f>AA70/5</f>
        <v>1.8800000000000001</v>
      </c>
      <c r="AP70" s="64">
        <v>9.75</v>
      </c>
      <c r="AQ70" s="64"/>
      <c r="AR70" s="71">
        <f t="shared" si="1"/>
        <v>7.0356818181818177</v>
      </c>
      <c r="AS70" s="64"/>
      <c r="AT70" s="64"/>
      <c r="AZ70" s="14">
        <v>29</v>
      </c>
      <c r="BA70" s="14">
        <v>403205333</v>
      </c>
      <c r="BB70" s="14" t="s">
        <v>73</v>
      </c>
      <c r="BC70" s="14" t="s">
        <v>133</v>
      </c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</row>
    <row r="71" spans="1:71" ht="24" customHeight="1">
      <c r="A71" s="59">
        <v>93</v>
      </c>
      <c r="B71" s="75">
        <v>403473186</v>
      </c>
      <c r="C71" s="61" t="s">
        <v>307</v>
      </c>
      <c r="D71" s="60" t="str">
        <f>VLOOKUP(B71,BA:BC,3,FALSE)</f>
        <v>علی نژاد</v>
      </c>
      <c r="E71" s="62" t="s">
        <v>178</v>
      </c>
      <c r="F71" s="63"/>
      <c r="G71" s="60">
        <v>70</v>
      </c>
      <c r="H71" s="60">
        <v>100</v>
      </c>
      <c r="I71" s="64">
        <v>95</v>
      </c>
      <c r="J71" s="64">
        <v>100</v>
      </c>
      <c r="K71" s="64">
        <v>100</v>
      </c>
      <c r="L71" s="64">
        <v>100</v>
      </c>
      <c r="M71" s="60">
        <v>100</v>
      </c>
      <c r="N71" s="64" t="s">
        <v>308</v>
      </c>
      <c r="O71" s="65">
        <v>28</v>
      </c>
      <c r="P71" s="65">
        <v>5</v>
      </c>
      <c r="Q71" s="64">
        <v>12</v>
      </c>
      <c r="R71" s="64" t="s">
        <v>41</v>
      </c>
      <c r="S71" s="64"/>
      <c r="T71" s="66" t="s">
        <v>42</v>
      </c>
      <c r="U71" s="66" t="s">
        <v>142</v>
      </c>
      <c r="V71" s="64">
        <v>31</v>
      </c>
      <c r="W71" s="66" t="s">
        <v>45</v>
      </c>
      <c r="X71" s="66" t="s">
        <v>53</v>
      </c>
      <c r="Y71" s="60">
        <v>21</v>
      </c>
      <c r="Z71" s="64" t="s">
        <v>308</v>
      </c>
      <c r="AA71" s="67">
        <v>10</v>
      </c>
      <c r="AB71" s="60"/>
      <c r="AC71" s="66"/>
      <c r="AD71" s="66"/>
      <c r="AE71" s="66"/>
      <c r="AF71" s="68"/>
      <c r="AG71" s="66"/>
      <c r="AH71" s="66"/>
      <c r="AI71" s="64"/>
      <c r="AJ71" s="64"/>
      <c r="AK71" s="64">
        <f>SUM(G71:M71)</f>
        <v>665</v>
      </c>
      <c r="AL71" s="64">
        <f>COUNTA(O71:Y71)</f>
        <v>10</v>
      </c>
      <c r="AM71" s="69">
        <f>0.9*AL71/11</f>
        <v>0.81818181818181823</v>
      </c>
      <c r="AN71" s="69">
        <f>1.9*AK71/670</f>
        <v>1.8858208955223881</v>
      </c>
      <c r="AO71" s="70">
        <f>AA71/5</f>
        <v>2</v>
      </c>
      <c r="AP71" s="64">
        <v>18.75</v>
      </c>
      <c r="AQ71" s="64"/>
      <c r="AR71" s="71">
        <f t="shared" si="1"/>
        <v>9.391502713704206</v>
      </c>
      <c r="AS71" s="64"/>
      <c r="AT71" s="64"/>
      <c r="AZ71" s="14">
        <v>30</v>
      </c>
      <c r="BA71" s="14">
        <v>402470086</v>
      </c>
      <c r="BB71" s="14" t="s">
        <v>309</v>
      </c>
      <c r="BC71" s="14" t="s">
        <v>151</v>
      </c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</row>
    <row r="72" spans="1:71" ht="24" customHeight="1">
      <c r="A72" s="59">
        <v>94</v>
      </c>
      <c r="B72" s="75">
        <v>403201302</v>
      </c>
      <c r="C72" s="61" t="s">
        <v>310</v>
      </c>
      <c r="D72" s="60" t="str">
        <f>VLOOKUP(B72,BA:BC,3,FALSE)</f>
        <v>غریبی</v>
      </c>
      <c r="E72" s="62" t="s">
        <v>39</v>
      </c>
      <c r="F72" s="63"/>
      <c r="G72" s="60">
        <v>95</v>
      </c>
      <c r="H72" s="60">
        <v>100</v>
      </c>
      <c r="I72" s="64">
        <v>80</v>
      </c>
      <c r="J72" s="64">
        <v>70</v>
      </c>
      <c r="K72" s="64">
        <v>60</v>
      </c>
      <c r="L72" s="64">
        <v>90</v>
      </c>
      <c r="M72" s="60">
        <v>95</v>
      </c>
      <c r="N72" s="64"/>
      <c r="O72" s="65">
        <v>28</v>
      </c>
      <c r="P72" s="65">
        <v>5</v>
      </c>
      <c r="Q72" s="64">
        <v>12</v>
      </c>
      <c r="R72" s="64" t="s">
        <v>41</v>
      </c>
      <c r="S72" s="64"/>
      <c r="T72" s="66" t="s">
        <v>42</v>
      </c>
      <c r="U72" s="66" t="s">
        <v>43</v>
      </c>
      <c r="V72" s="64">
        <v>31</v>
      </c>
      <c r="W72" s="66" t="s">
        <v>45</v>
      </c>
      <c r="X72" s="66" t="s">
        <v>53</v>
      </c>
      <c r="Y72" s="60">
        <v>21</v>
      </c>
      <c r="Z72" s="64" t="s">
        <v>311</v>
      </c>
      <c r="AA72" s="67">
        <v>10</v>
      </c>
      <c r="AB72" s="60"/>
      <c r="AC72" s="66"/>
      <c r="AD72" s="66"/>
      <c r="AE72" s="66"/>
      <c r="AF72" s="68"/>
      <c r="AG72" s="66"/>
      <c r="AH72" s="66"/>
      <c r="AI72" s="64"/>
      <c r="AJ72" s="64"/>
      <c r="AK72" s="64">
        <f>SUM(G72:M72)</f>
        <v>590</v>
      </c>
      <c r="AL72" s="64">
        <f>COUNTA(O72:Y72)</f>
        <v>10</v>
      </c>
      <c r="AM72" s="69">
        <f>0.9*AL72/11</f>
        <v>0.81818181818181823</v>
      </c>
      <c r="AN72" s="69">
        <f>1.9*AK72/670</f>
        <v>1.673134328358209</v>
      </c>
      <c r="AO72" s="70">
        <f>AA72/5</f>
        <v>2</v>
      </c>
      <c r="AP72" s="64">
        <v>10</v>
      </c>
      <c r="AQ72" s="64"/>
      <c r="AR72" s="71">
        <f t="shared" si="1"/>
        <v>6.9913161465400275</v>
      </c>
      <c r="AS72" s="64"/>
      <c r="AT72" s="64"/>
      <c r="AZ72" s="14">
        <v>31</v>
      </c>
      <c r="BA72" s="14">
        <v>403820433</v>
      </c>
      <c r="BB72" s="14" t="s">
        <v>312</v>
      </c>
      <c r="BC72" s="14" t="s">
        <v>151</v>
      </c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</row>
    <row r="73" spans="1:71" ht="24" customHeight="1">
      <c r="A73" s="59">
        <v>95</v>
      </c>
      <c r="B73" s="75">
        <v>403820177</v>
      </c>
      <c r="C73" s="61" t="s">
        <v>313</v>
      </c>
      <c r="D73" s="60" t="str">
        <f>VLOOKUP(B73,BA:BC,3,FALSE)</f>
        <v>فرزانه نیا</v>
      </c>
      <c r="E73" s="62" t="s">
        <v>178</v>
      </c>
      <c r="F73" s="63"/>
      <c r="G73" s="60">
        <v>100</v>
      </c>
      <c r="H73" s="60">
        <v>95</v>
      </c>
      <c r="I73" s="64">
        <v>100</v>
      </c>
      <c r="J73" s="64">
        <v>90</v>
      </c>
      <c r="K73" s="64">
        <v>99</v>
      </c>
      <c r="L73" s="64" t="s">
        <v>40</v>
      </c>
      <c r="M73" s="60"/>
      <c r="N73" s="64"/>
      <c r="O73" s="65">
        <v>28</v>
      </c>
      <c r="P73" s="65">
        <v>5</v>
      </c>
      <c r="Q73" s="64" t="s">
        <v>314</v>
      </c>
      <c r="R73" s="64" t="s">
        <v>110</v>
      </c>
      <c r="S73" s="64" t="s">
        <v>76</v>
      </c>
      <c r="T73" s="66" t="s">
        <v>42</v>
      </c>
      <c r="U73" s="66" t="s">
        <v>142</v>
      </c>
      <c r="V73" s="64">
        <v>31</v>
      </c>
      <c r="W73" s="66" t="s">
        <v>45</v>
      </c>
      <c r="X73" s="66" t="s">
        <v>53</v>
      </c>
      <c r="Y73" s="60">
        <v>21</v>
      </c>
      <c r="Z73" s="64" t="s">
        <v>315</v>
      </c>
      <c r="AA73" s="67">
        <v>10</v>
      </c>
      <c r="AB73" s="60"/>
      <c r="AC73" s="66"/>
      <c r="AD73" s="66"/>
      <c r="AE73" s="66"/>
      <c r="AF73" s="68"/>
      <c r="AG73" s="66"/>
      <c r="AH73" s="66"/>
      <c r="AI73" s="64"/>
      <c r="AJ73" s="64"/>
      <c r="AK73" s="64">
        <f>SUM(G73:M73)</f>
        <v>484</v>
      </c>
      <c r="AL73" s="64">
        <f>COUNTA(O73:Y73)</f>
        <v>11</v>
      </c>
      <c r="AM73" s="69">
        <f>0.9*AL73/11</f>
        <v>0.9</v>
      </c>
      <c r="AN73" s="69">
        <f>1.9*AK73/670</f>
        <v>1.3725373134328356</v>
      </c>
      <c r="AO73" s="70">
        <f>AA73/5</f>
        <v>2</v>
      </c>
      <c r="AP73" s="64">
        <v>20</v>
      </c>
      <c r="AQ73" s="64"/>
      <c r="AR73" s="71">
        <f t="shared" si="1"/>
        <v>9.2725373134328368</v>
      </c>
      <c r="AS73" s="64"/>
      <c r="AT73" s="64"/>
      <c r="AZ73" s="14">
        <v>32</v>
      </c>
      <c r="BA73" s="14">
        <v>403202652</v>
      </c>
      <c r="BB73" s="14" t="s">
        <v>316</v>
      </c>
      <c r="BC73" s="14" t="s">
        <v>317</v>
      </c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</row>
    <row r="74" spans="1:71" ht="24" customHeight="1">
      <c r="A74" s="59">
        <v>96</v>
      </c>
      <c r="B74" s="75">
        <v>402800245</v>
      </c>
      <c r="C74" s="61" t="s">
        <v>318</v>
      </c>
      <c r="D74" s="60" t="str">
        <f>VLOOKUP(B74,BA:BC,3,FALSE)</f>
        <v>فرهادی ارا</v>
      </c>
      <c r="E74" s="62" t="s">
        <v>178</v>
      </c>
      <c r="F74" s="63"/>
      <c r="G74" s="60" t="s">
        <v>40</v>
      </c>
      <c r="H74" s="60" t="s">
        <v>40</v>
      </c>
      <c r="I74" s="64">
        <v>80</v>
      </c>
      <c r="J74" s="64">
        <v>60</v>
      </c>
      <c r="K74" s="64">
        <v>100</v>
      </c>
      <c r="L74" s="64" t="s">
        <v>40</v>
      </c>
      <c r="M74" s="60"/>
      <c r="N74" s="64"/>
      <c r="O74" s="65"/>
      <c r="P74" s="65">
        <v>5</v>
      </c>
      <c r="Q74" s="64" t="s">
        <v>83</v>
      </c>
      <c r="R74" s="64"/>
      <c r="S74" s="64"/>
      <c r="T74" s="66" t="s">
        <v>42</v>
      </c>
      <c r="U74" s="66"/>
      <c r="V74" s="64">
        <v>31</v>
      </c>
      <c r="W74" s="66" t="s">
        <v>45</v>
      </c>
      <c r="X74" s="66"/>
      <c r="Y74" s="60">
        <v>21</v>
      </c>
      <c r="Z74" s="64" t="s">
        <v>227</v>
      </c>
      <c r="AA74" s="67">
        <v>10</v>
      </c>
      <c r="AB74" s="60"/>
      <c r="AC74" s="66"/>
      <c r="AD74" s="66"/>
      <c r="AE74" s="66"/>
      <c r="AF74" s="68"/>
      <c r="AG74" s="66"/>
      <c r="AH74" s="66"/>
      <c r="AI74" s="64"/>
      <c r="AJ74" s="64"/>
      <c r="AK74" s="64">
        <f>SUM(G74:M74)</f>
        <v>240</v>
      </c>
      <c r="AL74" s="64">
        <f>COUNTA(O74:Y74)</f>
        <v>6</v>
      </c>
      <c r="AM74" s="69">
        <f>0.9*AL74/11</f>
        <v>0.49090909090909096</v>
      </c>
      <c r="AN74" s="69">
        <f>1.9*AK74/670</f>
        <v>0.68059701492537317</v>
      </c>
      <c r="AO74" s="70">
        <f>AA74/5</f>
        <v>2</v>
      </c>
      <c r="AP74" s="64">
        <v>6.75</v>
      </c>
      <c r="AQ74" s="64"/>
      <c r="AR74" s="71">
        <f t="shared" si="1"/>
        <v>4.8590061058344647</v>
      </c>
      <c r="AS74" s="64"/>
      <c r="AT74" s="64"/>
      <c r="AZ74" s="14">
        <v>33</v>
      </c>
      <c r="BA74" s="14">
        <v>403473290</v>
      </c>
      <c r="BB74" s="14" t="s">
        <v>319</v>
      </c>
      <c r="BC74" s="14" t="s">
        <v>155</v>
      </c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</row>
    <row r="75" spans="1:71" ht="24" customHeight="1">
      <c r="A75" s="59">
        <v>97</v>
      </c>
      <c r="B75" s="75">
        <v>403204081</v>
      </c>
      <c r="C75" s="61" t="s">
        <v>320</v>
      </c>
      <c r="D75" s="60" t="str">
        <f>VLOOKUP(B75,BA:BC,3,FALSE)</f>
        <v>فهندژ سعدی</v>
      </c>
      <c r="E75" s="62" t="s">
        <v>178</v>
      </c>
      <c r="F75" s="63"/>
      <c r="G75" s="60">
        <v>100</v>
      </c>
      <c r="H75" s="60">
        <v>100</v>
      </c>
      <c r="I75" s="64">
        <v>80</v>
      </c>
      <c r="J75" s="64">
        <v>100</v>
      </c>
      <c r="K75" s="64" t="s">
        <v>40</v>
      </c>
      <c r="L75" s="64" t="s">
        <v>40</v>
      </c>
      <c r="M75" s="60">
        <v>100</v>
      </c>
      <c r="N75" s="64"/>
      <c r="O75" s="65">
        <v>28</v>
      </c>
      <c r="P75" s="65">
        <v>5</v>
      </c>
      <c r="Q75" s="64" t="s">
        <v>76</v>
      </c>
      <c r="R75" s="64" t="s">
        <v>76</v>
      </c>
      <c r="S75" s="64"/>
      <c r="T75" s="66" t="s">
        <v>42</v>
      </c>
      <c r="U75" s="66" t="s">
        <v>43</v>
      </c>
      <c r="V75" s="64">
        <v>31</v>
      </c>
      <c r="W75" s="66"/>
      <c r="X75" s="66" t="s">
        <v>53</v>
      </c>
      <c r="Y75" s="60">
        <v>21</v>
      </c>
      <c r="Z75" s="64" t="s">
        <v>321</v>
      </c>
      <c r="AA75" s="67">
        <v>9.5</v>
      </c>
      <c r="AB75" s="60"/>
      <c r="AC75" s="66"/>
      <c r="AD75" s="66"/>
      <c r="AE75" s="66"/>
      <c r="AF75" s="68"/>
      <c r="AG75" s="66"/>
      <c r="AH75" s="66"/>
      <c r="AI75" s="64"/>
      <c r="AJ75" s="64"/>
      <c r="AK75" s="64">
        <f>SUM(G75:M75)</f>
        <v>480</v>
      </c>
      <c r="AL75" s="64">
        <f>COUNTA(O75:Y75)</f>
        <v>9</v>
      </c>
      <c r="AM75" s="69">
        <f>0.9*AL75/11</f>
        <v>0.73636363636363633</v>
      </c>
      <c r="AN75" s="69">
        <f>1.9*AK75/670</f>
        <v>1.3611940298507463</v>
      </c>
      <c r="AO75" s="70">
        <f>AA75/5</f>
        <v>1.9</v>
      </c>
      <c r="AP75" s="64">
        <v>4</v>
      </c>
      <c r="AQ75" s="64"/>
      <c r="AR75" s="71">
        <f t="shared" si="1"/>
        <v>4.9975576662143828</v>
      </c>
      <c r="AS75" s="64"/>
      <c r="AT75" s="64"/>
      <c r="AZ75" s="14">
        <v>34</v>
      </c>
      <c r="BA75" s="14">
        <v>403203543</v>
      </c>
      <c r="BB75" s="14" t="s">
        <v>94</v>
      </c>
      <c r="BC75" s="14" t="s">
        <v>322</v>
      </c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</row>
    <row r="76" spans="1:71" ht="24" customHeight="1">
      <c r="A76" s="59">
        <v>98</v>
      </c>
      <c r="B76" s="75">
        <v>403201890</v>
      </c>
      <c r="C76" s="61" t="s">
        <v>323</v>
      </c>
      <c r="D76" s="60" t="str">
        <f>VLOOKUP(B76,BA:BC,3,FALSE)</f>
        <v>یلدا فولادی</v>
      </c>
      <c r="E76" s="62" t="s">
        <v>178</v>
      </c>
      <c r="F76" s="63"/>
      <c r="G76" s="60">
        <v>40</v>
      </c>
      <c r="H76" s="60">
        <v>100</v>
      </c>
      <c r="I76" s="64">
        <v>90</v>
      </c>
      <c r="J76" s="64">
        <v>100</v>
      </c>
      <c r="K76" s="64" t="s">
        <v>40</v>
      </c>
      <c r="L76" s="64" t="s">
        <v>40</v>
      </c>
      <c r="M76" s="60"/>
      <c r="N76" s="64"/>
      <c r="O76" s="65">
        <v>28</v>
      </c>
      <c r="P76" s="65">
        <v>5</v>
      </c>
      <c r="Q76" s="64">
        <v>12</v>
      </c>
      <c r="R76" s="64" t="s">
        <v>41</v>
      </c>
      <c r="S76" s="64"/>
      <c r="T76" s="66" t="s">
        <v>42</v>
      </c>
      <c r="U76" s="66" t="s">
        <v>43</v>
      </c>
      <c r="V76" s="64">
        <v>31</v>
      </c>
      <c r="W76" s="66" t="s">
        <v>45</v>
      </c>
      <c r="X76" s="66" t="s">
        <v>53</v>
      </c>
      <c r="Y76" s="60">
        <v>21</v>
      </c>
      <c r="Z76" s="64" t="s">
        <v>97</v>
      </c>
      <c r="AA76" s="67">
        <v>9.6</v>
      </c>
      <c r="AB76" s="60"/>
      <c r="AC76" s="66"/>
      <c r="AD76" s="66"/>
      <c r="AE76" s="66"/>
      <c r="AF76" s="68"/>
      <c r="AG76" s="66"/>
      <c r="AH76" s="66"/>
      <c r="AI76" s="64"/>
      <c r="AJ76" s="64"/>
      <c r="AK76" s="64">
        <f>SUM(G76:M76)</f>
        <v>330</v>
      </c>
      <c r="AL76" s="64">
        <f>COUNTA(O76:Y76)</f>
        <v>10</v>
      </c>
      <c r="AM76" s="69">
        <f>0.9*AL76/11</f>
        <v>0.81818181818181823</v>
      </c>
      <c r="AN76" s="69">
        <f>1.9*AK76/670</f>
        <v>0.93582089552238801</v>
      </c>
      <c r="AO76" s="70">
        <f>AA76/5</f>
        <v>1.92</v>
      </c>
      <c r="AP76" s="64">
        <v>12.25</v>
      </c>
      <c r="AQ76" s="64"/>
      <c r="AR76" s="71">
        <f t="shared" si="1"/>
        <v>6.7365027137042066</v>
      </c>
      <c r="AS76" s="64"/>
      <c r="AT76" s="64"/>
      <c r="AZ76" s="14">
        <v>35</v>
      </c>
      <c r="BA76" s="14">
        <v>403203824</v>
      </c>
      <c r="BB76" s="14" t="s">
        <v>94</v>
      </c>
      <c r="BC76" s="14" t="s">
        <v>324</v>
      </c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</row>
    <row r="77" spans="1:71" ht="24" customHeight="1">
      <c r="A77" s="59">
        <v>99</v>
      </c>
      <c r="B77" s="75">
        <v>400820736</v>
      </c>
      <c r="C77" s="61" t="s">
        <v>325</v>
      </c>
      <c r="D77" s="60" t="str">
        <f>VLOOKUP(B77,BA:BC,3,FALSE)</f>
        <v>قره محمدی</v>
      </c>
      <c r="E77" s="62"/>
      <c r="F77" s="63"/>
      <c r="G77" s="60">
        <v>0</v>
      </c>
      <c r="H77" s="60" t="s">
        <v>40</v>
      </c>
      <c r="I77" s="64" t="s">
        <v>40</v>
      </c>
      <c r="J77" s="64">
        <v>50</v>
      </c>
      <c r="K77" s="64" t="s">
        <v>59</v>
      </c>
      <c r="L77" s="64"/>
      <c r="M77" s="60"/>
      <c r="N77" s="64"/>
      <c r="O77" s="65"/>
      <c r="P77" s="65"/>
      <c r="Q77" s="64"/>
      <c r="R77" s="64"/>
      <c r="S77" s="64"/>
      <c r="T77" s="66" t="s">
        <v>42</v>
      </c>
      <c r="U77" s="66"/>
      <c r="V77" s="64">
        <v>31</v>
      </c>
      <c r="W77" s="66"/>
      <c r="X77" s="66" t="s">
        <v>53</v>
      </c>
      <c r="Y77" s="60"/>
      <c r="Z77" s="64"/>
      <c r="AA77" s="67" t="s">
        <v>78</v>
      </c>
      <c r="AB77" s="60"/>
      <c r="AC77" s="66"/>
      <c r="AD77" s="66"/>
      <c r="AE77" s="66"/>
      <c r="AF77" s="68"/>
      <c r="AG77" s="66"/>
      <c r="AH77" s="66"/>
      <c r="AI77" s="64"/>
      <c r="AJ77" s="64"/>
      <c r="AK77" s="64">
        <f>SUM(G77:M77)</f>
        <v>50</v>
      </c>
      <c r="AL77" s="64">
        <f>COUNTA(O77:Y77)</f>
        <v>3</v>
      </c>
      <c r="AM77" s="69">
        <f>0.9*AL77/11</f>
        <v>0.24545454545454548</v>
      </c>
      <c r="AN77" s="69">
        <f>1.9*AK77/670</f>
        <v>0.1417910447761194</v>
      </c>
      <c r="AO77" s="70"/>
      <c r="AP77" s="64"/>
      <c r="AQ77" s="64"/>
      <c r="AR77" s="71">
        <f t="shared" si="1"/>
        <v>0.38724559023066485</v>
      </c>
      <c r="AS77" s="64"/>
      <c r="AT77" s="64"/>
      <c r="AZ77" s="14">
        <v>36</v>
      </c>
      <c r="BA77" s="14">
        <v>403820554</v>
      </c>
      <c r="BB77" s="14" t="s">
        <v>326</v>
      </c>
      <c r="BC77" s="14" t="s">
        <v>327</v>
      </c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</row>
    <row r="78" spans="1:71" ht="24" customHeight="1">
      <c r="A78" s="59">
        <v>101</v>
      </c>
      <c r="B78" s="75">
        <v>403473266</v>
      </c>
      <c r="C78" s="61" t="s">
        <v>328</v>
      </c>
      <c r="D78" s="60" t="str">
        <f>VLOOKUP(B78,BA:BC,3,FALSE)</f>
        <v>محمودی برام</v>
      </c>
      <c r="E78" s="62" t="s">
        <v>178</v>
      </c>
      <c r="F78" s="63"/>
      <c r="G78" s="60" t="s">
        <v>40</v>
      </c>
      <c r="H78" s="60" t="s">
        <v>40</v>
      </c>
      <c r="I78" s="64" t="s">
        <v>40</v>
      </c>
      <c r="J78" s="64">
        <v>60</v>
      </c>
      <c r="K78" s="64" t="s">
        <v>40</v>
      </c>
      <c r="L78" s="64" t="s">
        <v>40</v>
      </c>
      <c r="M78" s="60"/>
      <c r="N78" s="64"/>
      <c r="O78" s="65">
        <v>28</v>
      </c>
      <c r="P78" s="65">
        <v>5</v>
      </c>
      <c r="Q78" s="64"/>
      <c r="R78" s="64" t="s">
        <v>76</v>
      </c>
      <c r="S78" s="64"/>
      <c r="T78" s="66" t="s">
        <v>42</v>
      </c>
      <c r="U78" s="66" t="s">
        <v>43</v>
      </c>
      <c r="V78" s="64"/>
      <c r="W78" s="66" t="s">
        <v>45</v>
      </c>
      <c r="X78" s="66"/>
      <c r="Y78" s="60">
        <v>21</v>
      </c>
      <c r="Z78" s="64" t="s">
        <v>329</v>
      </c>
      <c r="AA78" s="67">
        <v>5</v>
      </c>
      <c r="AB78" s="60"/>
      <c r="AC78" s="66"/>
      <c r="AD78" s="66"/>
      <c r="AE78" s="66"/>
      <c r="AF78" s="68"/>
      <c r="AG78" s="66"/>
      <c r="AH78" s="66"/>
      <c r="AI78" s="64"/>
      <c r="AJ78" s="64"/>
      <c r="AK78" s="64">
        <f>SUM(G78:M78)</f>
        <v>60</v>
      </c>
      <c r="AL78" s="64">
        <f>COUNTA(O78:Y78)</f>
        <v>7</v>
      </c>
      <c r="AM78" s="69">
        <f>0.9*AL78/11</f>
        <v>0.57272727272727275</v>
      </c>
      <c r="AN78" s="69">
        <f>1.9*AK78/670</f>
        <v>0.17014925373134329</v>
      </c>
      <c r="AO78" s="70">
        <f>AA78/5</f>
        <v>1</v>
      </c>
      <c r="AP78" s="64">
        <v>1.25</v>
      </c>
      <c r="AQ78" s="64"/>
      <c r="AR78" s="71">
        <f t="shared" si="1"/>
        <v>2.0553765264586161</v>
      </c>
      <c r="AS78" s="64"/>
      <c r="AT78" s="64"/>
      <c r="AZ78" s="14">
        <v>37</v>
      </c>
      <c r="BA78" s="14">
        <v>403205173</v>
      </c>
      <c r="BB78" s="14" t="s">
        <v>330</v>
      </c>
      <c r="BC78" s="14" t="s">
        <v>327</v>
      </c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</row>
    <row r="79" spans="1:71" ht="24" customHeight="1">
      <c r="A79" s="59">
        <v>102</v>
      </c>
      <c r="B79" s="75">
        <v>403820015</v>
      </c>
      <c r="C79" s="61" t="s">
        <v>331</v>
      </c>
      <c r="D79" s="60" t="str">
        <f>VLOOKUP(B79,BA:BC,3,FALSE)</f>
        <v>منافی</v>
      </c>
      <c r="E79" s="62" t="s">
        <v>178</v>
      </c>
      <c r="F79" s="63"/>
      <c r="G79" s="60">
        <v>90</v>
      </c>
      <c r="H79" s="60">
        <v>100</v>
      </c>
      <c r="I79" s="64">
        <v>100</v>
      </c>
      <c r="J79" s="64">
        <v>90</v>
      </c>
      <c r="K79" s="64">
        <v>100</v>
      </c>
      <c r="L79" s="64" t="s">
        <v>40</v>
      </c>
      <c r="M79" s="60">
        <v>100</v>
      </c>
      <c r="N79" s="64"/>
      <c r="O79" s="65">
        <v>28</v>
      </c>
      <c r="P79" s="65">
        <v>5</v>
      </c>
      <c r="Q79" s="64">
        <v>12</v>
      </c>
      <c r="R79" s="64" t="s">
        <v>41</v>
      </c>
      <c r="S79" s="64"/>
      <c r="T79" s="66" t="s">
        <v>42</v>
      </c>
      <c r="U79" s="66" t="s">
        <v>43</v>
      </c>
      <c r="V79" s="64">
        <v>31</v>
      </c>
      <c r="W79" s="66" t="s">
        <v>45</v>
      </c>
      <c r="X79" s="66" t="s">
        <v>53</v>
      </c>
      <c r="Y79" s="60">
        <v>21</v>
      </c>
      <c r="Z79" s="64" t="s">
        <v>86</v>
      </c>
      <c r="AA79" s="67">
        <v>10</v>
      </c>
      <c r="AB79" s="60"/>
      <c r="AC79" s="66"/>
      <c r="AD79" s="66"/>
      <c r="AE79" s="66"/>
      <c r="AF79" s="68"/>
      <c r="AG79" s="66"/>
      <c r="AH79" s="66"/>
      <c r="AI79" s="64"/>
      <c r="AJ79" s="64"/>
      <c r="AK79" s="64">
        <f>SUM(G79:M79)</f>
        <v>580</v>
      </c>
      <c r="AL79" s="64">
        <f>COUNTA(O79:Y79)</f>
        <v>10</v>
      </c>
      <c r="AM79" s="69">
        <f>0.9*AL79/11</f>
        <v>0.81818181818181823</v>
      </c>
      <c r="AN79" s="69">
        <f>1.9*AK79/670</f>
        <v>1.6447761194029851</v>
      </c>
      <c r="AO79" s="70">
        <f>AA79/5</f>
        <v>2</v>
      </c>
      <c r="AP79" s="64">
        <v>18.75</v>
      </c>
      <c r="AQ79" s="64"/>
      <c r="AR79" s="71">
        <f t="shared" si="1"/>
        <v>9.1504579375848039</v>
      </c>
      <c r="AS79" s="64"/>
      <c r="AT79" s="64"/>
      <c r="AZ79" s="14">
        <v>38</v>
      </c>
      <c r="BA79" s="14">
        <v>403473186</v>
      </c>
      <c r="BB79" s="14" t="s">
        <v>332</v>
      </c>
      <c r="BC79" s="14" t="s">
        <v>333</v>
      </c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</row>
    <row r="80" spans="1:71" ht="24" customHeight="1">
      <c r="A80" s="59">
        <v>103</v>
      </c>
      <c r="B80" s="75">
        <v>402820168</v>
      </c>
      <c r="C80" s="61" t="s">
        <v>334</v>
      </c>
      <c r="D80" s="60" t="str">
        <f>VLOOKUP(B80,BA:BC,3,FALSE)</f>
        <v>منصورصفائیان</v>
      </c>
      <c r="E80" s="62" t="s">
        <v>178</v>
      </c>
      <c r="F80" s="63"/>
      <c r="G80" s="60">
        <v>100</v>
      </c>
      <c r="H80" s="60">
        <v>99</v>
      </c>
      <c r="I80" s="64">
        <v>100</v>
      </c>
      <c r="J80" s="64">
        <v>85</v>
      </c>
      <c r="K80" s="64">
        <v>96.5</v>
      </c>
      <c r="L80" s="64" t="s">
        <v>40</v>
      </c>
      <c r="M80" s="60"/>
      <c r="N80" s="64"/>
      <c r="O80" s="65"/>
      <c r="P80" s="65">
        <v>5</v>
      </c>
      <c r="Q80" s="64">
        <v>12</v>
      </c>
      <c r="R80" s="64" t="s">
        <v>41</v>
      </c>
      <c r="S80" s="64"/>
      <c r="T80" s="66" t="s">
        <v>42</v>
      </c>
      <c r="U80" s="66" t="s">
        <v>43</v>
      </c>
      <c r="V80" s="64">
        <v>31</v>
      </c>
      <c r="W80" s="66" t="s">
        <v>45</v>
      </c>
      <c r="X80" s="66" t="s">
        <v>53</v>
      </c>
      <c r="Y80" s="60">
        <v>21</v>
      </c>
      <c r="Z80" s="64" t="s">
        <v>276</v>
      </c>
      <c r="AA80" s="67">
        <v>9.5</v>
      </c>
      <c r="AB80" s="60"/>
      <c r="AC80" s="66"/>
      <c r="AD80" s="66"/>
      <c r="AE80" s="66"/>
      <c r="AF80" s="68"/>
      <c r="AG80" s="66"/>
      <c r="AH80" s="66"/>
      <c r="AI80" s="64"/>
      <c r="AJ80" s="64"/>
      <c r="AK80" s="64">
        <f>SUM(G80:M80)</f>
        <v>480.5</v>
      </c>
      <c r="AL80" s="64">
        <f>COUNTA(O80:Y80)</f>
        <v>9</v>
      </c>
      <c r="AM80" s="69">
        <f>0.9*AL80/11</f>
        <v>0.73636363636363633</v>
      </c>
      <c r="AN80" s="69">
        <f>1.9*AK80/670</f>
        <v>1.3626119402985073</v>
      </c>
      <c r="AO80" s="70">
        <f>AA80/5</f>
        <v>1.9</v>
      </c>
      <c r="AP80" s="64">
        <v>16.75</v>
      </c>
      <c r="AQ80" s="64"/>
      <c r="AR80" s="71">
        <f t="shared" si="1"/>
        <v>8.1864755766621435</v>
      </c>
      <c r="AS80" s="64"/>
      <c r="AT80" s="64"/>
      <c r="AZ80" s="14">
        <v>39</v>
      </c>
      <c r="BA80" s="14">
        <v>403820177</v>
      </c>
      <c r="BB80" s="14" t="s">
        <v>114</v>
      </c>
      <c r="BC80" s="14" t="s">
        <v>335</v>
      </c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</row>
    <row r="81" spans="1:71" ht="24" customHeight="1">
      <c r="A81" s="59">
        <v>104</v>
      </c>
      <c r="B81" s="75">
        <v>403201665</v>
      </c>
      <c r="C81" s="61" t="s">
        <v>336</v>
      </c>
      <c r="D81" s="60" t="str">
        <f>VLOOKUP(B81,BA:BC,3,FALSE)</f>
        <v>ناطق</v>
      </c>
      <c r="E81" s="62" t="s">
        <v>178</v>
      </c>
      <c r="F81" s="63"/>
      <c r="G81" s="60">
        <v>100</v>
      </c>
      <c r="H81" s="60" t="s">
        <v>40</v>
      </c>
      <c r="I81" s="64" t="s">
        <v>40</v>
      </c>
      <c r="J81" s="64" t="s">
        <v>40</v>
      </c>
      <c r="K81" s="64">
        <v>95</v>
      </c>
      <c r="L81" s="64">
        <v>95</v>
      </c>
      <c r="M81" s="60">
        <v>83</v>
      </c>
      <c r="N81" s="64"/>
      <c r="O81" s="65">
        <v>28</v>
      </c>
      <c r="P81" s="65">
        <v>5</v>
      </c>
      <c r="Q81" s="64">
        <v>12</v>
      </c>
      <c r="R81" s="64" t="s">
        <v>41</v>
      </c>
      <c r="S81" s="64"/>
      <c r="T81" s="66"/>
      <c r="U81" s="66" t="s">
        <v>43</v>
      </c>
      <c r="V81" s="64">
        <v>31</v>
      </c>
      <c r="W81" s="66" t="s">
        <v>45</v>
      </c>
      <c r="X81" s="66" t="s">
        <v>53</v>
      </c>
      <c r="Y81" s="60">
        <v>21</v>
      </c>
      <c r="Z81" s="64" t="s">
        <v>337</v>
      </c>
      <c r="AA81" s="67">
        <v>9.9</v>
      </c>
      <c r="AB81" s="60"/>
      <c r="AC81" s="66"/>
      <c r="AD81" s="66"/>
      <c r="AE81" s="66"/>
      <c r="AF81" s="68"/>
      <c r="AG81" s="66"/>
      <c r="AH81" s="66"/>
      <c r="AI81" s="64"/>
      <c r="AJ81" s="64"/>
      <c r="AK81" s="64">
        <f>SUM(G81:M81)</f>
        <v>373</v>
      </c>
      <c r="AL81" s="64">
        <f>COUNTA(O81:Y81)</f>
        <v>9</v>
      </c>
      <c r="AM81" s="69">
        <f>0.9*AL81/11</f>
        <v>0.73636363636363633</v>
      </c>
      <c r="AN81" s="69">
        <f>1.9*AK81/670</f>
        <v>1.0577611940298506</v>
      </c>
      <c r="AO81" s="70">
        <f>AA81/5</f>
        <v>1.98</v>
      </c>
      <c r="AP81" s="64">
        <v>14.25</v>
      </c>
      <c r="AQ81" s="64"/>
      <c r="AR81" s="71">
        <f t="shared" si="1"/>
        <v>7.3366248303934878</v>
      </c>
      <c r="AS81" s="64"/>
      <c r="AT81" s="64"/>
      <c r="AZ81" s="14">
        <v>40</v>
      </c>
      <c r="BA81" s="14">
        <v>402800245</v>
      </c>
      <c r="BB81" s="14" t="s">
        <v>114</v>
      </c>
      <c r="BC81" s="14" t="s">
        <v>338</v>
      </c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</row>
    <row r="82" spans="1:71" ht="24" customHeight="1">
      <c r="A82" s="59">
        <v>105</v>
      </c>
      <c r="B82" s="75">
        <v>403205085</v>
      </c>
      <c r="C82" s="61" t="s">
        <v>339</v>
      </c>
      <c r="D82" s="60" t="str">
        <f>VLOOKUP(B82,BA:BC,3,FALSE)</f>
        <v>نظامپور</v>
      </c>
      <c r="E82" s="62" t="s">
        <v>178</v>
      </c>
      <c r="F82" s="63"/>
      <c r="G82" s="60">
        <v>100</v>
      </c>
      <c r="H82" s="60">
        <v>100</v>
      </c>
      <c r="I82" s="64">
        <v>100</v>
      </c>
      <c r="J82" s="64">
        <v>80</v>
      </c>
      <c r="K82" s="64">
        <v>100</v>
      </c>
      <c r="L82" s="64" t="s">
        <v>40</v>
      </c>
      <c r="M82" s="60"/>
      <c r="N82" s="64"/>
      <c r="O82" s="65">
        <v>28</v>
      </c>
      <c r="P82" s="65">
        <v>5</v>
      </c>
      <c r="Q82" s="64">
        <v>12</v>
      </c>
      <c r="R82" s="64" t="s">
        <v>41</v>
      </c>
      <c r="S82" s="64"/>
      <c r="T82" s="66" t="s">
        <v>42</v>
      </c>
      <c r="U82" s="66" t="s">
        <v>43</v>
      </c>
      <c r="V82" s="64">
        <v>31</v>
      </c>
      <c r="W82" s="66" t="s">
        <v>45</v>
      </c>
      <c r="X82" s="66"/>
      <c r="Y82" s="60">
        <v>21</v>
      </c>
      <c r="Z82" s="64" t="s">
        <v>340</v>
      </c>
      <c r="AA82" s="67">
        <v>10</v>
      </c>
      <c r="AB82" s="60"/>
      <c r="AC82" s="66"/>
      <c r="AD82" s="66"/>
      <c r="AE82" s="66"/>
      <c r="AF82" s="68"/>
      <c r="AG82" s="66"/>
      <c r="AH82" s="66"/>
      <c r="AI82" s="64"/>
      <c r="AJ82" s="64"/>
      <c r="AK82" s="64">
        <f>SUM(G82:M82)</f>
        <v>480</v>
      </c>
      <c r="AL82" s="64">
        <f>COUNTA(O82:Y82)</f>
        <v>9</v>
      </c>
      <c r="AM82" s="69">
        <f>0.9*AL82/11</f>
        <v>0.73636363636363633</v>
      </c>
      <c r="AN82" s="69">
        <f>1.9*AK82/670</f>
        <v>1.3611940298507463</v>
      </c>
      <c r="AO82" s="70">
        <f>AA82/5</f>
        <v>2</v>
      </c>
      <c r="AP82" s="64">
        <v>19.5</v>
      </c>
      <c r="AQ82" s="64"/>
      <c r="AR82" s="71">
        <f t="shared" si="1"/>
        <v>8.9725576662143833</v>
      </c>
      <c r="AS82" s="64"/>
      <c r="AT82" s="64"/>
      <c r="AZ82" s="14">
        <v>41</v>
      </c>
      <c r="BA82" s="14">
        <v>403204081</v>
      </c>
      <c r="BB82" s="14" t="s">
        <v>166</v>
      </c>
      <c r="BC82" s="14" t="s">
        <v>341</v>
      </c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</row>
    <row r="83" spans="1:71" ht="24" customHeight="1">
      <c r="A83" s="59">
        <v>107</v>
      </c>
      <c r="B83" s="75"/>
      <c r="C83" s="61"/>
      <c r="D83" s="60"/>
      <c r="E83" s="62"/>
      <c r="F83" s="63"/>
      <c r="G83" s="60" t="s">
        <v>59</v>
      </c>
      <c r="H83" s="60" t="s">
        <v>59</v>
      </c>
      <c r="I83" s="64" t="s">
        <v>59</v>
      </c>
      <c r="J83" s="64" t="s">
        <v>59</v>
      </c>
      <c r="K83" s="64" t="s">
        <v>59</v>
      </c>
      <c r="L83" s="64"/>
      <c r="M83" s="60"/>
      <c r="N83" s="64"/>
      <c r="O83" s="65"/>
      <c r="P83" s="65"/>
      <c r="Q83" s="64"/>
      <c r="R83" s="64"/>
      <c r="S83" s="64"/>
      <c r="T83" s="66"/>
      <c r="U83" s="66"/>
      <c r="V83" s="64"/>
      <c r="W83" s="66"/>
      <c r="X83" s="66"/>
      <c r="Y83" s="60"/>
      <c r="Z83" s="64"/>
      <c r="AA83" s="67"/>
      <c r="AB83" s="60"/>
      <c r="AC83" s="66"/>
      <c r="AD83" s="66"/>
      <c r="AE83" s="66"/>
      <c r="AF83" s="68"/>
      <c r="AG83" s="66"/>
      <c r="AH83" s="66"/>
      <c r="AI83" s="64"/>
      <c r="AJ83" s="64"/>
      <c r="AK83" s="64">
        <f>SUM(G83:M83)</f>
        <v>0</v>
      </c>
      <c r="AL83" s="64">
        <f>COUNTA(O83:Y83)</f>
        <v>0</v>
      </c>
      <c r="AM83" s="69">
        <f>0.9*AL83/11</f>
        <v>0</v>
      </c>
      <c r="AN83" s="69">
        <f>1.9*AK83/670</f>
        <v>0</v>
      </c>
      <c r="AO83" s="70">
        <f>AA83/5</f>
        <v>0</v>
      </c>
      <c r="AP83" s="64"/>
      <c r="AQ83" s="64"/>
      <c r="AR83" s="71">
        <f t="shared" si="1"/>
        <v>0</v>
      </c>
      <c r="AS83" s="64"/>
      <c r="AT83" s="64"/>
      <c r="AZ83" s="14">
        <v>42</v>
      </c>
      <c r="BA83" s="14">
        <v>400820736</v>
      </c>
      <c r="BB83" s="14" t="s">
        <v>342</v>
      </c>
      <c r="BC83" s="14" t="s">
        <v>343</v>
      </c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</row>
    <row r="84" spans="1:71" ht="24" customHeight="1">
      <c r="A84" s="59">
        <v>108</v>
      </c>
      <c r="B84" s="75"/>
      <c r="C84" s="61"/>
      <c r="D84" s="60"/>
      <c r="E84" s="62"/>
      <c r="F84" s="63"/>
      <c r="G84" s="60" t="s">
        <v>59</v>
      </c>
      <c r="H84" s="66"/>
      <c r="I84" s="64" t="s">
        <v>59</v>
      </c>
      <c r="J84" s="64" t="s">
        <v>59</v>
      </c>
      <c r="K84" s="64" t="s">
        <v>59</v>
      </c>
      <c r="L84" s="64"/>
      <c r="M84" s="60"/>
      <c r="N84" s="64"/>
      <c r="O84" s="65"/>
      <c r="P84" s="65"/>
      <c r="Q84" s="64"/>
      <c r="R84" s="64"/>
      <c r="S84" s="64"/>
      <c r="T84" s="66"/>
      <c r="U84" s="66"/>
      <c r="V84" s="64"/>
      <c r="W84" s="66"/>
      <c r="X84" s="66"/>
      <c r="Y84" s="60"/>
      <c r="Z84" s="64"/>
      <c r="AA84" s="67"/>
      <c r="AB84" s="60"/>
      <c r="AC84" s="66"/>
      <c r="AD84" s="66"/>
      <c r="AE84" s="66"/>
      <c r="AF84" s="68"/>
      <c r="AG84" s="66"/>
      <c r="AH84" s="66"/>
      <c r="AI84" s="64"/>
      <c r="AJ84" s="64"/>
      <c r="AK84" s="64">
        <f>SUM(G84:M84)</f>
        <v>0</v>
      </c>
      <c r="AL84" s="64">
        <f>COUNTA(O84:Y84)</f>
        <v>0</v>
      </c>
      <c r="AM84" s="69">
        <f>0.9*AL84/11</f>
        <v>0</v>
      </c>
      <c r="AN84" s="69">
        <f>1.9*AK84/670</f>
        <v>0</v>
      </c>
      <c r="AO84" s="70">
        <f>AA84/5</f>
        <v>0</v>
      </c>
      <c r="AP84" s="64"/>
      <c r="AQ84" s="64"/>
      <c r="AR84" s="64"/>
      <c r="AS84" s="64"/>
      <c r="AT84" s="64"/>
      <c r="AZ84" s="14">
        <v>43</v>
      </c>
      <c r="BA84" s="14">
        <v>403473266</v>
      </c>
      <c r="BB84" s="14" t="s">
        <v>145</v>
      </c>
      <c r="BC84" s="14" t="s">
        <v>344</v>
      </c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</row>
    <row r="85" spans="1:71" ht="24" customHeight="1">
      <c r="A85" s="59">
        <v>900</v>
      </c>
      <c r="B85" s="75"/>
      <c r="C85" s="61"/>
      <c r="D85" s="60"/>
      <c r="E85" s="62"/>
      <c r="F85" s="63"/>
      <c r="G85" s="60"/>
      <c r="H85" s="66"/>
      <c r="I85" s="62"/>
      <c r="J85" s="62"/>
      <c r="K85" s="62"/>
      <c r="L85" s="64"/>
      <c r="M85" s="60"/>
      <c r="N85" s="64"/>
      <c r="O85" s="65"/>
      <c r="P85" s="65"/>
      <c r="Q85" s="64"/>
      <c r="R85" s="64"/>
      <c r="S85" s="64"/>
      <c r="T85" s="66"/>
      <c r="U85" s="66"/>
      <c r="V85" s="64"/>
      <c r="W85" s="66"/>
      <c r="X85" s="66"/>
      <c r="Y85" s="60"/>
      <c r="Z85" s="64"/>
      <c r="AA85" s="67"/>
      <c r="AB85" s="60"/>
      <c r="AC85" s="66"/>
      <c r="AD85" s="66"/>
      <c r="AE85" s="66"/>
      <c r="AF85" s="68"/>
      <c r="AG85" s="66"/>
      <c r="AH85" s="66"/>
      <c r="AI85" s="64"/>
      <c r="AJ85" s="64"/>
      <c r="AK85" s="64"/>
      <c r="AL85" s="64"/>
      <c r="AM85" s="69">
        <f>MAX(AM3:AM84)</f>
        <v>0.9</v>
      </c>
      <c r="AN85" s="69">
        <f>MAX(AN3:AN84)</f>
        <v>1.9</v>
      </c>
      <c r="AO85" s="76">
        <f>MAX(AO3:AO84)</f>
        <v>2</v>
      </c>
      <c r="AP85" s="76">
        <f>MAX(AP3:AP84)</f>
        <v>20</v>
      </c>
      <c r="AQ85" s="64"/>
      <c r="AR85" s="64"/>
      <c r="AS85" s="64"/>
      <c r="AT85" s="64"/>
      <c r="AZ85" s="14">
        <v>44</v>
      </c>
      <c r="BA85" s="14">
        <v>403820015</v>
      </c>
      <c r="BB85" s="14" t="s">
        <v>345</v>
      </c>
      <c r="BC85" s="14" t="s">
        <v>346</v>
      </c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</row>
    <row r="86" spans="1:71" ht="24" customHeight="1">
      <c r="A86" s="59">
        <v>901</v>
      </c>
      <c r="B86" s="77" t="s">
        <v>59</v>
      </c>
      <c r="C86" s="61" t="s">
        <v>347</v>
      </c>
      <c r="D86" s="60" t="e">
        <f>VLOOKUP(B86,BA:BC,3,FALSE)</f>
        <v>#N/A</v>
      </c>
      <c r="E86" s="62" t="s">
        <v>39</v>
      </c>
      <c r="F86" s="63"/>
      <c r="G86" s="60" t="s">
        <v>59</v>
      </c>
      <c r="H86" s="60" t="s">
        <v>59</v>
      </c>
      <c r="I86" s="64" t="s">
        <v>59</v>
      </c>
      <c r="J86" s="64" t="s">
        <v>59</v>
      </c>
      <c r="K86" s="64" t="s">
        <v>59</v>
      </c>
      <c r="L86" s="64" t="s">
        <v>59</v>
      </c>
      <c r="M86" s="60"/>
      <c r="N86" s="64"/>
      <c r="O86" s="65"/>
      <c r="P86" s="65"/>
      <c r="Q86" s="64"/>
      <c r="R86" s="64"/>
      <c r="S86" s="64"/>
      <c r="T86" s="66"/>
      <c r="U86" s="66"/>
      <c r="V86" s="64"/>
      <c r="W86" s="66"/>
      <c r="X86" s="66"/>
      <c r="Y86" s="60"/>
      <c r="Z86" s="64"/>
      <c r="AA86" s="67"/>
      <c r="AB86" s="60"/>
      <c r="AC86" s="66"/>
      <c r="AD86" s="66"/>
      <c r="AE86" s="66"/>
      <c r="AF86" s="68"/>
      <c r="AG86" s="66"/>
      <c r="AH86" s="66"/>
      <c r="AI86" s="64"/>
      <c r="AJ86" s="64"/>
      <c r="AK86" s="64"/>
      <c r="AL86" s="64"/>
      <c r="AM86" s="69"/>
      <c r="AN86" s="69"/>
      <c r="AO86" s="70"/>
      <c r="AP86" s="64"/>
      <c r="AQ86" s="64"/>
      <c r="AR86" s="64"/>
      <c r="AS86" s="64"/>
      <c r="AT86" s="64"/>
      <c r="AZ86" s="14">
        <v>45</v>
      </c>
      <c r="BA86" s="14">
        <v>402820168</v>
      </c>
      <c r="BB86" s="14" t="s">
        <v>114</v>
      </c>
      <c r="BC86" s="14" t="s">
        <v>348</v>
      </c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</row>
    <row r="87" spans="1:71" ht="24" customHeight="1">
      <c r="A87" s="59">
        <v>902</v>
      </c>
      <c r="B87" s="77" t="s">
        <v>59</v>
      </c>
      <c r="C87" s="61" t="s">
        <v>349</v>
      </c>
      <c r="D87" s="60" t="e">
        <f>VLOOKUP(B87,BA:BC,3,FALSE)</f>
        <v>#N/A</v>
      </c>
      <c r="E87" s="62" t="s">
        <v>39</v>
      </c>
      <c r="F87" s="63"/>
      <c r="G87" s="60" t="s">
        <v>59</v>
      </c>
      <c r="H87" s="60" t="s">
        <v>59</v>
      </c>
      <c r="I87" s="64" t="s">
        <v>59</v>
      </c>
      <c r="J87" s="64" t="s">
        <v>59</v>
      </c>
      <c r="K87" s="64" t="s">
        <v>59</v>
      </c>
      <c r="L87" s="64" t="s">
        <v>40</v>
      </c>
      <c r="M87" s="60"/>
      <c r="N87" s="64"/>
      <c r="O87" s="65">
        <v>28</v>
      </c>
      <c r="P87" s="65">
        <v>5</v>
      </c>
      <c r="Q87" s="64"/>
      <c r="R87" s="64"/>
      <c r="S87" s="64"/>
      <c r="T87" s="66"/>
      <c r="U87" s="66"/>
      <c r="V87" s="64"/>
      <c r="W87" s="66"/>
      <c r="X87" s="66"/>
      <c r="Y87" s="60"/>
      <c r="Z87" s="64"/>
      <c r="AA87" s="67"/>
      <c r="AB87" s="60"/>
      <c r="AC87" s="66"/>
      <c r="AD87" s="66"/>
      <c r="AE87" s="66"/>
      <c r="AF87" s="68"/>
      <c r="AG87" s="66"/>
      <c r="AH87" s="66"/>
      <c r="AI87" s="64"/>
      <c r="AJ87" s="64"/>
      <c r="AK87" s="64"/>
      <c r="AL87" s="64"/>
      <c r="AM87" s="69"/>
      <c r="AN87" s="69"/>
      <c r="AO87" s="70"/>
      <c r="AP87" s="64"/>
      <c r="AQ87" s="64"/>
      <c r="AR87" s="64"/>
      <c r="AS87" s="64"/>
      <c r="AT87" s="64"/>
      <c r="AZ87" s="14">
        <v>46</v>
      </c>
      <c r="BA87" s="14">
        <v>403201665</v>
      </c>
      <c r="BB87" s="14" t="s">
        <v>294</v>
      </c>
      <c r="BC87" s="14" t="s">
        <v>350</v>
      </c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</row>
    <row r="88" spans="1:71" ht="24" customHeight="1">
      <c r="A88" s="59">
        <v>903</v>
      </c>
      <c r="B88" s="77" t="s">
        <v>59</v>
      </c>
      <c r="C88" s="61" t="s">
        <v>351</v>
      </c>
      <c r="D88" s="60" t="e">
        <f>VLOOKUP(B88,BA:BC,3,FALSE)</f>
        <v>#N/A</v>
      </c>
      <c r="E88" s="62" t="s">
        <v>39</v>
      </c>
      <c r="F88" s="63"/>
      <c r="G88" s="60" t="s">
        <v>59</v>
      </c>
      <c r="H88" s="60" t="s">
        <v>59</v>
      </c>
      <c r="I88" s="64" t="s">
        <v>59</v>
      </c>
      <c r="J88" s="64" t="s">
        <v>59</v>
      </c>
      <c r="K88" s="64" t="s">
        <v>59</v>
      </c>
      <c r="L88" s="64" t="s">
        <v>40</v>
      </c>
      <c r="M88" s="60"/>
      <c r="N88" s="64"/>
      <c r="O88" s="65">
        <v>28</v>
      </c>
      <c r="P88" s="65">
        <v>5</v>
      </c>
      <c r="Q88" s="64">
        <v>12</v>
      </c>
      <c r="R88" s="64"/>
      <c r="S88" s="64"/>
      <c r="T88" s="66"/>
      <c r="U88" s="66"/>
      <c r="V88" s="64"/>
      <c r="W88" s="66"/>
      <c r="X88" s="66"/>
      <c r="Y88" s="60"/>
      <c r="Z88" s="64" t="s">
        <v>86</v>
      </c>
      <c r="AA88" s="67"/>
      <c r="AB88" s="60"/>
      <c r="AC88" s="66"/>
      <c r="AD88" s="66"/>
      <c r="AE88" s="66"/>
      <c r="AF88" s="68"/>
      <c r="AG88" s="66"/>
      <c r="AH88" s="66"/>
      <c r="AI88" s="64"/>
      <c r="AJ88" s="64"/>
      <c r="AK88" s="64"/>
      <c r="AL88" s="64"/>
      <c r="AM88" s="69"/>
      <c r="AN88" s="69"/>
      <c r="AO88" s="70"/>
      <c r="AP88" s="64"/>
      <c r="AQ88" s="64"/>
      <c r="AR88" s="64"/>
      <c r="AS88" s="64"/>
      <c r="AT88" s="64"/>
      <c r="AZ88" s="14">
        <v>47</v>
      </c>
      <c r="BA88" s="14">
        <v>403205085</v>
      </c>
      <c r="BB88" s="14" t="s">
        <v>132</v>
      </c>
      <c r="BC88" s="14" t="s">
        <v>352</v>
      </c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</row>
    <row r="89" spans="1:71" ht="24" customHeight="1">
      <c r="A89" s="59">
        <v>904</v>
      </c>
      <c r="B89" s="77" t="s">
        <v>59</v>
      </c>
      <c r="C89" s="61" t="s">
        <v>353</v>
      </c>
      <c r="D89" s="60" t="e">
        <f>VLOOKUP(B89,BA:BC,3,FALSE)</f>
        <v>#N/A</v>
      </c>
      <c r="E89" s="62" t="s">
        <v>39</v>
      </c>
      <c r="F89" s="63"/>
      <c r="G89" s="60" t="s">
        <v>59</v>
      </c>
      <c r="H89" s="60" t="s">
        <v>59</v>
      </c>
      <c r="I89" s="64" t="s">
        <v>59</v>
      </c>
      <c r="J89" s="64" t="s">
        <v>59</v>
      </c>
      <c r="K89" s="64" t="s">
        <v>59</v>
      </c>
      <c r="L89" s="64" t="s">
        <v>40</v>
      </c>
      <c r="M89" s="60"/>
      <c r="N89" s="64"/>
      <c r="O89" s="65">
        <v>28</v>
      </c>
      <c r="P89" s="65">
        <v>5</v>
      </c>
      <c r="Q89" s="64">
        <v>12</v>
      </c>
      <c r="R89" s="64"/>
      <c r="S89" s="64"/>
      <c r="T89" s="66"/>
      <c r="U89" s="66"/>
      <c r="V89" s="64"/>
      <c r="W89" s="66"/>
      <c r="X89" s="66"/>
      <c r="Y89" s="60"/>
      <c r="Z89" s="64" t="s">
        <v>354</v>
      </c>
      <c r="AA89" s="67"/>
      <c r="AB89" s="60"/>
      <c r="AC89" s="66"/>
      <c r="AD89" s="66"/>
      <c r="AE89" s="66"/>
      <c r="AF89" s="68"/>
      <c r="AG89" s="66"/>
      <c r="AH89" s="66"/>
      <c r="AI89" s="64"/>
      <c r="AJ89" s="64"/>
      <c r="AK89" s="64"/>
      <c r="AL89" s="64"/>
      <c r="AM89" s="69"/>
      <c r="AN89" s="69"/>
      <c r="AO89" s="70"/>
      <c r="AP89" s="64"/>
      <c r="AQ89" s="64"/>
      <c r="AR89" s="64"/>
      <c r="AS89" s="64"/>
      <c r="AT89" s="64"/>
      <c r="AZ89" s="14">
        <v>48</v>
      </c>
      <c r="BA89" s="14">
        <v>403201890</v>
      </c>
      <c r="BB89" s="14" t="s">
        <v>355</v>
      </c>
      <c r="BC89" s="14" t="s">
        <v>356</v>
      </c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</row>
    <row r="90" spans="1:71" ht="24" customHeight="1">
      <c r="A90" s="59">
        <v>905</v>
      </c>
      <c r="B90" s="77" t="s">
        <v>59</v>
      </c>
      <c r="C90" s="61" t="s">
        <v>357</v>
      </c>
      <c r="D90" s="60" t="e">
        <f>VLOOKUP(B90,BA:BC,3,FALSE)</f>
        <v>#N/A</v>
      </c>
      <c r="E90" s="62" t="s">
        <v>39</v>
      </c>
      <c r="F90" s="63"/>
      <c r="G90" s="60" t="s">
        <v>59</v>
      </c>
      <c r="H90" s="60" t="s">
        <v>59</v>
      </c>
      <c r="I90" s="64" t="s">
        <v>59</v>
      </c>
      <c r="J90" s="64" t="s">
        <v>59</v>
      </c>
      <c r="K90" s="64" t="s">
        <v>59</v>
      </c>
      <c r="L90" s="64" t="s">
        <v>59</v>
      </c>
      <c r="M90" s="60"/>
      <c r="N90" s="64"/>
      <c r="O90" s="65"/>
      <c r="P90" s="65"/>
      <c r="Q90" s="64"/>
      <c r="R90" s="64"/>
      <c r="S90" s="64"/>
      <c r="T90" s="66"/>
      <c r="U90" s="66"/>
      <c r="V90" s="64"/>
      <c r="W90" s="66"/>
      <c r="X90" s="66"/>
      <c r="Y90" s="60"/>
      <c r="Z90" s="64"/>
      <c r="AA90" s="67"/>
      <c r="AB90" s="60"/>
      <c r="AC90" s="66"/>
      <c r="AD90" s="66"/>
      <c r="AE90" s="66"/>
      <c r="AF90" s="68"/>
      <c r="AG90" s="66"/>
      <c r="AH90" s="66"/>
      <c r="AI90" s="64"/>
      <c r="AJ90" s="64"/>
      <c r="AK90" s="64"/>
      <c r="AL90" s="64"/>
      <c r="AM90" s="69"/>
      <c r="AN90" s="69"/>
      <c r="AO90" s="70"/>
      <c r="AP90" s="64"/>
      <c r="AQ90" s="64"/>
      <c r="AR90" s="64"/>
      <c r="AS90" s="64"/>
      <c r="AT90" s="64"/>
      <c r="AZ90" s="33"/>
      <c r="BA90" s="34"/>
      <c r="BB90" s="34"/>
      <c r="BC90" s="34"/>
    </row>
    <row r="91" spans="1:71" ht="24" customHeight="1">
      <c r="A91" s="59">
        <v>906</v>
      </c>
      <c r="B91" s="77" t="s">
        <v>59</v>
      </c>
      <c r="C91" s="61" t="s">
        <v>358</v>
      </c>
      <c r="D91" s="60" t="e">
        <f>VLOOKUP(B91,BA:BC,3,FALSE)</f>
        <v>#N/A</v>
      </c>
      <c r="E91" s="62" t="s">
        <v>39</v>
      </c>
      <c r="F91" s="63"/>
      <c r="G91" s="60" t="s">
        <v>59</v>
      </c>
      <c r="H91" s="60" t="s">
        <v>59</v>
      </c>
      <c r="I91" s="64" t="s">
        <v>59</v>
      </c>
      <c r="J91" s="64" t="s">
        <v>59</v>
      </c>
      <c r="K91" s="64" t="s">
        <v>59</v>
      </c>
      <c r="L91" s="64" t="s">
        <v>40</v>
      </c>
      <c r="M91" s="60"/>
      <c r="N91" s="64"/>
      <c r="O91" s="65"/>
      <c r="P91" s="65"/>
      <c r="Q91" s="64" t="s">
        <v>83</v>
      </c>
      <c r="R91" s="64"/>
      <c r="S91" s="64"/>
      <c r="T91" s="66"/>
      <c r="U91" s="66"/>
      <c r="V91" s="64"/>
      <c r="W91" s="66"/>
      <c r="X91" s="66"/>
      <c r="Y91" s="60"/>
      <c r="Z91" s="64"/>
      <c r="AA91" s="67"/>
      <c r="AB91" s="60"/>
      <c r="AC91" s="66"/>
      <c r="AD91" s="66"/>
      <c r="AE91" s="66"/>
      <c r="AF91" s="68"/>
      <c r="AG91" s="66"/>
      <c r="AH91" s="66"/>
      <c r="AI91" s="64"/>
      <c r="AJ91" s="64"/>
      <c r="AK91" s="64"/>
      <c r="AL91" s="64"/>
      <c r="AM91" s="69"/>
      <c r="AN91" s="69"/>
      <c r="AO91" s="70"/>
      <c r="AP91" s="64"/>
      <c r="AQ91" s="64"/>
      <c r="AR91" s="64"/>
      <c r="AS91" s="64"/>
      <c r="AT91" s="64"/>
      <c r="AZ91" s="33"/>
      <c r="BA91" s="34"/>
      <c r="BB91" s="34"/>
      <c r="BC91" s="34"/>
    </row>
    <row r="92" spans="1:71" ht="24" customHeight="1">
      <c r="A92" s="59">
        <v>907</v>
      </c>
      <c r="B92" s="77" t="s">
        <v>59</v>
      </c>
      <c r="C92" s="61" t="s">
        <v>359</v>
      </c>
      <c r="D92" s="60" t="e">
        <f>VLOOKUP(B92,BA:BC,3,FALSE)</f>
        <v>#N/A</v>
      </c>
      <c r="E92" s="62" t="s">
        <v>39</v>
      </c>
      <c r="F92" s="63"/>
      <c r="G92" s="60" t="s">
        <v>59</v>
      </c>
      <c r="H92" s="60" t="s">
        <v>59</v>
      </c>
      <c r="I92" s="64" t="s">
        <v>59</v>
      </c>
      <c r="J92" s="64" t="s">
        <v>59</v>
      </c>
      <c r="K92" s="64" t="s">
        <v>59</v>
      </c>
      <c r="L92" s="64" t="s">
        <v>59</v>
      </c>
      <c r="M92" s="60"/>
      <c r="N92" s="64"/>
      <c r="O92" s="65"/>
      <c r="P92" s="65"/>
      <c r="Q92" s="64"/>
      <c r="R92" s="64"/>
      <c r="S92" s="64"/>
      <c r="T92" s="66"/>
      <c r="U92" s="66"/>
      <c r="V92" s="64"/>
      <c r="W92" s="66"/>
      <c r="X92" s="66"/>
      <c r="Y92" s="60"/>
      <c r="Z92" s="64"/>
      <c r="AA92" s="67"/>
      <c r="AB92" s="60"/>
      <c r="AC92" s="66"/>
      <c r="AD92" s="66"/>
      <c r="AE92" s="66"/>
      <c r="AF92" s="68"/>
      <c r="AG92" s="66"/>
      <c r="AH92" s="66"/>
      <c r="AI92" s="64"/>
      <c r="AJ92" s="64"/>
      <c r="AK92" s="64"/>
      <c r="AL92" s="64"/>
      <c r="AM92" s="69"/>
      <c r="AN92" s="69"/>
      <c r="AO92" s="70"/>
      <c r="AP92" s="64"/>
      <c r="AQ92" s="64"/>
      <c r="AR92" s="64"/>
      <c r="AS92" s="64"/>
      <c r="AT92" s="64"/>
      <c r="AZ92" s="33"/>
      <c r="BA92" s="34"/>
      <c r="BB92" s="34"/>
      <c r="BC92" s="34"/>
    </row>
    <row r="93" spans="1:71" ht="24" customHeight="1">
      <c r="A93" s="59">
        <v>908</v>
      </c>
      <c r="B93" s="77" t="s">
        <v>59</v>
      </c>
      <c r="C93" s="61" t="s">
        <v>360</v>
      </c>
      <c r="D93" s="60" t="e">
        <f>VLOOKUP(B93,BA:BC,3,FALSE)</f>
        <v>#N/A</v>
      </c>
      <c r="E93" s="62" t="s">
        <v>39</v>
      </c>
      <c r="F93" s="63"/>
      <c r="G93" s="60" t="s">
        <v>59</v>
      </c>
      <c r="H93" s="60" t="s">
        <v>59</v>
      </c>
      <c r="I93" s="64" t="s">
        <v>59</v>
      </c>
      <c r="J93" s="64" t="s">
        <v>59</v>
      </c>
      <c r="K93" s="64" t="s">
        <v>59</v>
      </c>
      <c r="L93" s="64" t="s">
        <v>59</v>
      </c>
      <c r="M93" s="60"/>
      <c r="N93" s="64"/>
      <c r="O93" s="65"/>
      <c r="P93" s="65"/>
      <c r="Q93" s="64"/>
      <c r="R93" s="64"/>
      <c r="S93" s="64"/>
      <c r="T93" s="66"/>
      <c r="U93" s="66"/>
      <c r="V93" s="64"/>
      <c r="W93" s="66"/>
      <c r="X93" s="66"/>
      <c r="Y93" s="60"/>
      <c r="Z93" s="64"/>
      <c r="AA93" s="67"/>
      <c r="AB93" s="60"/>
      <c r="AC93" s="66"/>
      <c r="AD93" s="66"/>
      <c r="AE93" s="66"/>
      <c r="AF93" s="68"/>
      <c r="AG93" s="66"/>
      <c r="AH93" s="66"/>
      <c r="AI93" s="64"/>
      <c r="AJ93" s="64"/>
      <c r="AK93" s="64"/>
      <c r="AL93" s="64"/>
      <c r="AM93" s="69"/>
      <c r="AN93" s="69"/>
      <c r="AO93" s="70"/>
      <c r="AP93" s="64"/>
      <c r="AQ93" s="64"/>
      <c r="AR93" s="64"/>
      <c r="AS93" s="64"/>
      <c r="AT93" s="64"/>
      <c r="AZ93" s="33"/>
      <c r="BA93" s="34"/>
      <c r="BB93" s="34"/>
      <c r="BC93" s="34"/>
    </row>
    <row r="94" spans="1:71" ht="24" customHeight="1">
      <c r="A94" s="59">
        <v>909</v>
      </c>
      <c r="B94" s="77" t="s">
        <v>59</v>
      </c>
      <c r="C94" s="61" t="s">
        <v>361</v>
      </c>
      <c r="D94" s="60" t="e">
        <f>VLOOKUP(B94,BA:BC,3,FALSE)</f>
        <v>#N/A</v>
      </c>
      <c r="E94" s="62" t="s">
        <v>39</v>
      </c>
      <c r="F94" s="63"/>
      <c r="G94" s="60" t="s">
        <v>59</v>
      </c>
      <c r="H94" s="60" t="s">
        <v>59</v>
      </c>
      <c r="I94" s="64" t="s">
        <v>59</v>
      </c>
      <c r="J94" s="64" t="s">
        <v>59</v>
      </c>
      <c r="K94" s="64" t="s">
        <v>59</v>
      </c>
      <c r="L94" s="64" t="s">
        <v>40</v>
      </c>
      <c r="M94" s="60"/>
      <c r="N94" s="64"/>
      <c r="O94" s="65"/>
      <c r="P94" s="65"/>
      <c r="Q94" s="64"/>
      <c r="R94" s="64"/>
      <c r="S94" s="64"/>
      <c r="T94" s="66"/>
      <c r="U94" s="66"/>
      <c r="V94" s="64"/>
      <c r="W94" s="66"/>
      <c r="X94" s="66"/>
      <c r="Y94" s="60"/>
      <c r="Z94" s="64"/>
      <c r="AA94" s="67"/>
      <c r="AB94" s="60"/>
      <c r="AC94" s="66"/>
      <c r="AD94" s="66"/>
      <c r="AE94" s="66"/>
      <c r="AF94" s="68"/>
      <c r="AG94" s="66"/>
      <c r="AH94" s="66"/>
      <c r="AI94" s="64"/>
      <c r="AJ94" s="64"/>
      <c r="AK94" s="64"/>
      <c r="AL94" s="64"/>
      <c r="AM94" s="69"/>
      <c r="AN94" s="69"/>
      <c r="AO94" s="70"/>
      <c r="AP94" s="64"/>
      <c r="AQ94" s="64"/>
      <c r="AR94" s="64"/>
      <c r="AS94" s="64"/>
      <c r="AT94" s="64"/>
      <c r="AZ94" s="33"/>
      <c r="BA94" s="34"/>
      <c r="BB94" s="34"/>
      <c r="BC94" s="34"/>
    </row>
    <row r="95" spans="1:71" ht="24" customHeight="1">
      <c r="A95" s="59">
        <v>910</v>
      </c>
      <c r="B95" s="77" t="s">
        <v>59</v>
      </c>
      <c r="C95" s="61" t="s">
        <v>362</v>
      </c>
      <c r="D95" s="60" t="e">
        <f>VLOOKUP(B95,BA:BC,3,FALSE)</f>
        <v>#N/A</v>
      </c>
      <c r="E95" s="62" t="s">
        <v>39</v>
      </c>
      <c r="F95" s="63"/>
      <c r="G95" s="60" t="s">
        <v>59</v>
      </c>
      <c r="H95" s="60" t="s">
        <v>59</v>
      </c>
      <c r="I95" s="64" t="s">
        <v>59</v>
      </c>
      <c r="J95" s="64" t="s">
        <v>59</v>
      </c>
      <c r="K95" s="64" t="s">
        <v>59</v>
      </c>
      <c r="L95" s="64" t="s">
        <v>40</v>
      </c>
      <c r="M95" s="60"/>
      <c r="N95" s="64"/>
      <c r="O95" s="65"/>
      <c r="P95" s="65"/>
      <c r="Q95" s="64"/>
      <c r="R95" s="64"/>
      <c r="S95" s="64"/>
      <c r="T95" s="66"/>
      <c r="U95" s="66"/>
      <c r="V95" s="64"/>
      <c r="W95" s="66"/>
      <c r="X95" s="66"/>
      <c r="Y95" s="60"/>
      <c r="Z95" s="64"/>
      <c r="AA95" s="67"/>
      <c r="AB95" s="60"/>
      <c r="AC95" s="66"/>
      <c r="AD95" s="66"/>
      <c r="AE95" s="66"/>
      <c r="AF95" s="68"/>
      <c r="AG95" s="66"/>
      <c r="AH95" s="66"/>
      <c r="AI95" s="64"/>
      <c r="AJ95" s="64"/>
      <c r="AK95" s="64"/>
      <c r="AL95" s="64"/>
      <c r="AM95" s="69"/>
      <c r="AN95" s="69"/>
      <c r="AO95" s="70"/>
      <c r="AP95" s="64"/>
      <c r="AQ95" s="64"/>
      <c r="AR95" s="64"/>
      <c r="AS95" s="64"/>
      <c r="AT95" s="64"/>
    </row>
    <row r="96" spans="1:71" ht="24" customHeight="1">
      <c r="A96" s="59">
        <v>911</v>
      </c>
      <c r="B96" s="77" t="s">
        <v>59</v>
      </c>
      <c r="C96" s="61" t="s">
        <v>363</v>
      </c>
      <c r="D96" s="60" t="e">
        <f>VLOOKUP(B96,BA:BC,3,FALSE)</f>
        <v>#N/A</v>
      </c>
      <c r="E96" s="62" t="s">
        <v>39</v>
      </c>
      <c r="F96" s="63"/>
      <c r="G96" s="60" t="s">
        <v>59</v>
      </c>
      <c r="H96" s="60" t="s">
        <v>59</v>
      </c>
      <c r="I96" s="64" t="s">
        <v>59</v>
      </c>
      <c r="J96" s="64" t="s">
        <v>59</v>
      </c>
      <c r="K96" s="64" t="s">
        <v>59</v>
      </c>
      <c r="L96" s="64" t="s">
        <v>59</v>
      </c>
      <c r="M96" s="60"/>
      <c r="N96" s="64"/>
      <c r="O96" s="65"/>
      <c r="P96" s="65"/>
      <c r="Q96" s="64"/>
      <c r="R96" s="64"/>
      <c r="S96" s="64"/>
      <c r="T96" s="66"/>
      <c r="U96" s="66"/>
      <c r="V96" s="64"/>
      <c r="W96" s="66"/>
      <c r="X96" s="66"/>
      <c r="Y96" s="60"/>
      <c r="Z96" s="64"/>
      <c r="AA96" s="67"/>
      <c r="AB96" s="60"/>
      <c r="AC96" s="66"/>
      <c r="AD96" s="66"/>
      <c r="AE96" s="66"/>
      <c r="AF96" s="68"/>
      <c r="AG96" s="66"/>
      <c r="AH96" s="66"/>
      <c r="AI96" s="64"/>
      <c r="AJ96" s="64"/>
      <c r="AK96" s="64"/>
      <c r="AL96" s="64"/>
      <c r="AM96" s="69"/>
      <c r="AN96" s="69"/>
      <c r="AO96" s="70"/>
      <c r="AP96" s="64"/>
      <c r="AQ96" s="64"/>
      <c r="AR96" s="64"/>
      <c r="AS96" s="64"/>
      <c r="AT96" s="64"/>
    </row>
    <row r="97" spans="1:46" ht="24" customHeight="1">
      <c r="A97" s="59">
        <v>912</v>
      </c>
      <c r="B97" s="77" t="s">
        <v>59</v>
      </c>
      <c r="C97" s="61" t="s">
        <v>364</v>
      </c>
      <c r="D97" s="60" t="e">
        <f>VLOOKUP(B97,BA:BC,3,FALSE)</f>
        <v>#N/A</v>
      </c>
      <c r="E97" s="62" t="s">
        <v>39</v>
      </c>
      <c r="F97" s="63"/>
      <c r="G97" s="60" t="s">
        <v>59</v>
      </c>
      <c r="H97" s="60" t="s">
        <v>59</v>
      </c>
      <c r="I97" s="64" t="s">
        <v>59</v>
      </c>
      <c r="J97" s="64" t="s">
        <v>59</v>
      </c>
      <c r="K97" s="64" t="s">
        <v>59</v>
      </c>
      <c r="L97" s="64" t="s">
        <v>59</v>
      </c>
      <c r="M97" s="60"/>
      <c r="N97" s="64"/>
      <c r="O97" s="65"/>
      <c r="P97" s="65"/>
      <c r="Q97" s="64"/>
      <c r="R97" s="64"/>
      <c r="S97" s="64"/>
      <c r="T97" s="66"/>
      <c r="U97" s="66"/>
      <c r="V97" s="64"/>
      <c r="W97" s="66"/>
      <c r="X97" s="66"/>
      <c r="Y97" s="60"/>
      <c r="Z97" s="64"/>
      <c r="AA97" s="67"/>
      <c r="AB97" s="60"/>
      <c r="AC97" s="66"/>
      <c r="AD97" s="66"/>
      <c r="AE97" s="66"/>
      <c r="AF97" s="68"/>
      <c r="AG97" s="66"/>
      <c r="AH97" s="66"/>
      <c r="AI97" s="64"/>
      <c r="AJ97" s="64"/>
      <c r="AK97" s="64"/>
      <c r="AL97" s="64"/>
      <c r="AM97" s="69"/>
      <c r="AN97" s="69"/>
      <c r="AO97" s="70"/>
      <c r="AP97" s="64"/>
      <c r="AQ97" s="64"/>
      <c r="AR97" s="64"/>
      <c r="AS97" s="64"/>
      <c r="AT97" s="64"/>
    </row>
    <row r="98" spans="1:46" ht="24" customHeight="1">
      <c r="A98" s="59">
        <v>913</v>
      </c>
      <c r="B98" s="77" t="s">
        <v>59</v>
      </c>
      <c r="C98" s="61" t="s">
        <v>365</v>
      </c>
      <c r="D98" s="60" t="e">
        <f>VLOOKUP(B98,BA:BC,3,FALSE)</f>
        <v>#N/A</v>
      </c>
      <c r="E98" s="62" t="s">
        <v>39</v>
      </c>
      <c r="F98" s="63"/>
      <c r="G98" s="60" t="s">
        <v>59</v>
      </c>
      <c r="H98" s="60" t="s">
        <v>59</v>
      </c>
      <c r="I98" s="64" t="s">
        <v>59</v>
      </c>
      <c r="J98" s="64" t="s">
        <v>59</v>
      </c>
      <c r="K98" s="64" t="s">
        <v>59</v>
      </c>
      <c r="L98" s="64" t="s">
        <v>40</v>
      </c>
      <c r="M98" s="60">
        <v>90</v>
      </c>
      <c r="N98" s="64"/>
      <c r="O98" s="65"/>
      <c r="P98" s="65">
        <v>5</v>
      </c>
      <c r="Q98" s="64">
        <v>12</v>
      </c>
      <c r="R98" s="64"/>
      <c r="S98" s="64"/>
      <c r="T98" s="66"/>
      <c r="U98" s="66"/>
      <c r="V98" s="64"/>
      <c r="W98" s="66"/>
      <c r="X98" s="66"/>
      <c r="Y98" s="60"/>
      <c r="Z98" s="64" t="s">
        <v>366</v>
      </c>
      <c r="AA98" s="67"/>
      <c r="AB98" s="60"/>
      <c r="AC98" s="66"/>
      <c r="AD98" s="66"/>
      <c r="AE98" s="66"/>
      <c r="AF98" s="68"/>
      <c r="AG98" s="66"/>
      <c r="AH98" s="66"/>
      <c r="AI98" s="64"/>
      <c r="AJ98" s="64"/>
      <c r="AK98" s="64"/>
      <c r="AL98" s="64"/>
      <c r="AM98" s="69"/>
      <c r="AN98" s="69"/>
      <c r="AO98" s="70"/>
      <c r="AP98" s="64"/>
      <c r="AQ98" s="64"/>
      <c r="AR98" s="64"/>
      <c r="AS98" s="64"/>
      <c r="AT98" s="64"/>
    </row>
    <row r="99" spans="1:46" ht="24" customHeight="1">
      <c r="A99" s="59">
        <v>914</v>
      </c>
      <c r="B99" s="77" t="s">
        <v>59</v>
      </c>
      <c r="C99" s="61" t="s">
        <v>367</v>
      </c>
      <c r="D99" s="60" t="e">
        <f>VLOOKUP(B99,BA:BC,3,FALSE)</f>
        <v>#N/A</v>
      </c>
      <c r="E99" s="62" t="s">
        <v>39</v>
      </c>
      <c r="F99" s="63"/>
      <c r="G99" s="60" t="s">
        <v>59</v>
      </c>
      <c r="H99" s="60" t="s">
        <v>59</v>
      </c>
      <c r="I99" s="64" t="s">
        <v>59</v>
      </c>
      <c r="J99" s="64" t="s">
        <v>59</v>
      </c>
      <c r="K99" s="64" t="s">
        <v>59</v>
      </c>
      <c r="L99" s="64" t="s">
        <v>40</v>
      </c>
      <c r="M99" s="60"/>
      <c r="N99" s="64"/>
      <c r="O99" s="65"/>
      <c r="P99" s="65"/>
      <c r="Q99" s="64"/>
      <c r="R99" s="64"/>
      <c r="S99" s="64"/>
      <c r="T99" s="66"/>
      <c r="U99" s="66"/>
      <c r="V99" s="64"/>
      <c r="W99" s="66"/>
      <c r="X99" s="66"/>
      <c r="Y99" s="60"/>
      <c r="Z99" s="64"/>
      <c r="AA99" s="67"/>
      <c r="AB99" s="60"/>
      <c r="AC99" s="66"/>
      <c r="AD99" s="66"/>
      <c r="AE99" s="66"/>
      <c r="AF99" s="68"/>
      <c r="AG99" s="66"/>
      <c r="AH99" s="66"/>
      <c r="AI99" s="64"/>
      <c r="AJ99" s="64"/>
      <c r="AK99" s="64"/>
      <c r="AL99" s="64"/>
      <c r="AM99" s="69"/>
      <c r="AN99" s="69"/>
      <c r="AO99" s="70"/>
      <c r="AP99" s="64"/>
      <c r="AQ99" s="64"/>
      <c r="AR99" s="64"/>
      <c r="AS99" s="64"/>
      <c r="AT99" s="64"/>
    </row>
    <row r="100" spans="1:46" ht="24" customHeight="1">
      <c r="A100" s="59">
        <v>915</v>
      </c>
      <c r="B100" s="77" t="s">
        <v>59</v>
      </c>
      <c r="C100" s="61" t="s">
        <v>368</v>
      </c>
      <c r="D100" s="60" t="e">
        <f>VLOOKUP(B100,BA:BC,3,FALSE)</f>
        <v>#N/A</v>
      </c>
      <c r="E100" s="62" t="s">
        <v>39</v>
      </c>
      <c r="F100" s="63"/>
      <c r="G100" s="60" t="s">
        <v>59</v>
      </c>
      <c r="H100" s="60" t="s">
        <v>59</v>
      </c>
      <c r="I100" s="64" t="s">
        <v>59</v>
      </c>
      <c r="J100" s="64" t="s">
        <v>59</v>
      </c>
      <c r="K100" s="64" t="s">
        <v>59</v>
      </c>
      <c r="L100" s="64" t="s">
        <v>40</v>
      </c>
      <c r="M100" s="60"/>
      <c r="N100" s="64"/>
      <c r="O100" s="65"/>
      <c r="P100" s="65">
        <v>5</v>
      </c>
      <c r="Q100" s="64" t="s">
        <v>83</v>
      </c>
      <c r="R100" s="64"/>
      <c r="S100" s="64"/>
      <c r="T100" s="66"/>
      <c r="U100" s="66"/>
      <c r="V100" s="64"/>
      <c r="W100" s="66"/>
      <c r="X100" s="66"/>
      <c r="Y100" s="60"/>
      <c r="Z100" s="64"/>
      <c r="AA100" s="67"/>
      <c r="AB100" s="60"/>
      <c r="AC100" s="66"/>
      <c r="AD100" s="66"/>
      <c r="AE100" s="66"/>
      <c r="AF100" s="68"/>
      <c r="AG100" s="66"/>
      <c r="AH100" s="66"/>
      <c r="AI100" s="64"/>
      <c r="AJ100" s="64"/>
      <c r="AK100" s="64"/>
      <c r="AL100" s="64"/>
      <c r="AM100" s="69"/>
      <c r="AN100" s="69"/>
      <c r="AO100" s="70"/>
      <c r="AP100" s="64"/>
      <c r="AQ100" s="64"/>
      <c r="AR100" s="64"/>
      <c r="AS100" s="64"/>
      <c r="AT100" s="64"/>
    </row>
    <row r="101" spans="1:46" ht="24" customHeight="1">
      <c r="A101" s="59">
        <v>916</v>
      </c>
      <c r="B101" s="77">
        <v>99820133</v>
      </c>
      <c r="C101" s="61" t="s">
        <v>369</v>
      </c>
      <c r="D101" s="60" t="str">
        <f>VLOOKUP(B101,BA:BC,3,FALSE)</f>
        <v>ناظمی بیدزردسفلی</v>
      </c>
      <c r="E101" s="62"/>
      <c r="F101" s="63"/>
      <c r="G101" s="60" t="s">
        <v>59</v>
      </c>
      <c r="H101" s="60" t="s">
        <v>59</v>
      </c>
      <c r="I101" s="64" t="s">
        <v>59</v>
      </c>
      <c r="J101" s="64" t="s">
        <v>59</v>
      </c>
      <c r="K101" s="64">
        <v>99</v>
      </c>
      <c r="L101" s="64"/>
      <c r="M101" s="60"/>
      <c r="N101" s="64"/>
      <c r="O101" s="65"/>
      <c r="P101" s="65"/>
      <c r="Q101" s="64"/>
      <c r="R101" s="64"/>
      <c r="S101" s="64"/>
      <c r="T101" s="66" t="s">
        <v>42</v>
      </c>
      <c r="U101" s="66"/>
      <c r="V101" s="64"/>
      <c r="W101" s="66" t="s">
        <v>45</v>
      </c>
      <c r="X101" s="66"/>
      <c r="Y101" s="60"/>
      <c r="Z101" s="64" t="s">
        <v>321</v>
      </c>
      <c r="AA101" s="67">
        <v>10</v>
      </c>
      <c r="AB101" s="60"/>
      <c r="AC101" s="66"/>
      <c r="AD101" s="66"/>
      <c r="AE101" s="66"/>
      <c r="AF101" s="68"/>
      <c r="AG101" s="66"/>
      <c r="AH101" s="66"/>
      <c r="AI101" s="64"/>
      <c r="AJ101" s="64"/>
      <c r="AK101" s="64"/>
      <c r="AL101" s="64"/>
      <c r="AM101" s="69"/>
      <c r="AN101" s="69"/>
      <c r="AO101" s="70"/>
      <c r="AP101" s="64">
        <v>19.25</v>
      </c>
      <c r="AQ101" s="64"/>
      <c r="AR101" s="64"/>
      <c r="AS101" s="64"/>
      <c r="AT101" s="64"/>
    </row>
    <row r="102" spans="1:46" ht="24" customHeight="1">
      <c r="A102" s="59">
        <v>930</v>
      </c>
      <c r="B102" s="75">
        <v>402436488</v>
      </c>
      <c r="C102" s="61" t="s">
        <v>370</v>
      </c>
      <c r="D102" s="60" t="e">
        <f>VLOOKUP(B102,BA:BC,3,FALSE)</f>
        <v>#N/A</v>
      </c>
      <c r="E102" s="62" t="s">
        <v>178</v>
      </c>
      <c r="F102" s="63" t="s">
        <v>52</v>
      </c>
      <c r="G102" s="60" t="s">
        <v>59</v>
      </c>
      <c r="H102" s="60" t="s">
        <v>40</v>
      </c>
      <c r="I102" s="64" t="s">
        <v>40</v>
      </c>
      <c r="J102" s="64" t="s">
        <v>40</v>
      </c>
      <c r="K102" s="64" t="s">
        <v>40</v>
      </c>
      <c r="L102" s="64" t="s">
        <v>40</v>
      </c>
      <c r="M102" s="60"/>
      <c r="N102" s="64"/>
      <c r="O102" s="65"/>
      <c r="P102" s="65">
        <v>5</v>
      </c>
      <c r="Q102" s="64"/>
      <c r="R102" s="64" t="s">
        <v>126</v>
      </c>
      <c r="S102" s="64"/>
      <c r="T102" s="66"/>
      <c r="U102" s="66"/>
      <c r="V102" s="64"/>
      <c r="W102" s="66"/>
      <c r="X102" s="66"/>
      <c r="Y102" s="60"/>
      <c r="Z102" s="64"/>
      <c r="AA102" s="74"/>
      <c r="AB102" s="60"/>
      <c r="AC102" s="66"/>
      <c r="AD102" s="66"/>
      <c r="AE102" s="66"/>
      <c r="AF102" s="68"/>
      <c r="AG102" s="66"/>
      <c r="AH102" s="66"/>
      <c r="AI102" s="64"/>
      <c r="AJ102" s="64"/>
      <c r="AK102" s="64"/>
      <c r="AL102" s="64"/>
      <c r="AM102" s="69"/>
      <c r="AN102" s="69"/>
      <c r="AO102" s="70"/>
      <c r="AP102" s="64"/>
      <c r="AQ102" s="64"/>
      <c r="AR102" s="64"/>
      <c r="AS102" s="64"/>
      <c r="AT102" s="64"/>
    </row>
    <row r="103" spans="1:46" ht="24" customHeight="1">
      <c r="A103" s="59">
        <v>930</v>
      </c>
      <c r="B103" s="75">
        <v>403206048</v>
      </c>
      <c r="C103" s="61" t="s">
        <v>371</v>
      </c>
      <c r="D103" s="60" t="e">
        <f>VLOOKUP(B103,BA:BC,3,FALSE)</f>
        <v>#N/A</v>
      </c>
      <c r="E103" s="62" t="s">
        <v>178</v>
      </c>
      <c r="F103" s="63"/>
      <c r="G103" s="60" t="s">
        <v>59</v>
      </c>
      <c r="H103" s="60" t="s">
        <v>59</v>
      </c>
      <c r="I103" s="64" t="s">
        <v>59</v>
      </c>
      <c r="J103" s="64" t="s">
        <v>59</v>
      </c>
      <c r="K103" s="64" t="s">
        <v>59</v>
      </c>
      <c r="L103" s="64" t="s">
        <v>40</v>
      </c>
      <c r="M103" s="60"/>
      <c r="N103" s="64"/>
      <c r="O103" s="65">
        <v>28</v>
      </c>
      <c r="P103" s="65">
        <v>5</v>
      </c>
      <c r="Q103" s="64"/>
      <c r="R103" s="64"/>
      <c r="S103" s="64"/>
      <c r="T103" s="66"/>
      <c r="U103" s="66"/>
      <c r="V103" s="64"/>
      <c r="W103" s="66"/>
      <c r="X103" s="66"/>
      <c r="Y103" s="60"/>
      <c r="Z103" s="64"/>
      <c r="AA103" s="67"/>
      <c r="AB103" s="60"/>
      <c r="AC103" s="66"/>
      <c r="AD103" s="66"/>
      <c r="AE103" s="66"/>
      <c r="AF103" s="68"/>
      <c r="AG103" s="66"/>
      <c r="AH103" s="66"/>
      <c r="AI103" s="64"/>
      <c r="AJ103" s="64"/>
      <c r="AK103" s="64"/>
      <c r="AL103" s="64"/>
      <c r="AM103" s="69"/>
      <c r="AN103" s="69"/>
      <c r="AO103" s="70"/>
      <c r="AP103" s="64"/>
      <c r="AQ103" s="64"/>
      <c r="AR103" s="64"/>
      <c r="AS103" s="64"/>
      <c r="AT103" s="64"/>
    </row>
    <row r="104" spans="1:46" ht="24" customHeight="1">
      <c r="A104" s="59">
        <v>931</v>
      </c>
      <c r="B104" s="75">
        <v>402436020</v>
      </c>
      <c r="C104" s="61" t="s">
        <v>372</v>
      </c>
      <c r="D104" s="60" t="e">
        <f>VLOOKUP(B104,BA:BC,3,FALSE)</f>
        <v>#N/A</v>
      </c>
      <c r="E104" s="62" t="s">
        <v>178</v>
      </c>
      <c r="F104" s="63"/>
      <c r="G104" s="60" t="s">
        <v>59</v>
      </c>
      <c r="H104" s="60" t="s">
        <v>59</v>
      </c>
      <c r="I104" s="64" t="s">
        <v>59</v>
      </c>
      <c r="J104" s="64" t="s">
        <v>59</v>
      </c>
      <c r="K104" s="64" t="s">
        <v>59</v>
      </c>
      <c r="L104" s="64" t="s">
        <v>40</v>
      </c>
      <c r="M104" s="60"/>
      <c r="N104" s="64"/>
      <c r="O104" s="65"/>
      <c r="P104" s="65"/>
      <c r="Q104" s="64"/>
      <c r="R104" s="64"/>
      <c r="S104" s="64"/>
      <c r="T104" s="66"/>
      <c r="U104" s="66"/>
      <c r="V104" s="64"/>
      <c r="W104" s="66"/>
      <c r="X104" s="66"/>
      <c r="Y104" s="60"/>
      <c r="Z104" s="64"/>
      <c r="AA104" s="74"/>
      <c r="AB104" s="60"/>
      <c r="AC104" s="66"/>
      <c r="AD104" s="66"/>
      <c r="AE104" s="66"/>
      <c r="AF104" s="68"/>
      <c r="AG104" s="66"/>
      <c r="AH104" s="66"/>
      <c r="AI104" s="64"/>
      <c r="AJ104" s="64"/>
      <c r="AK104" s="64"/>
      <c r="AL104" s="64"/>
      <c r="AM104" s="69"/>
      <c r="AN104" s="69"/>
      <c r="AO104" s="70"/>
      <c r="AP104" s="64"/>
      <c r="AQ104" s="64"/>
      <c r="AR104" s="64"/>
      <c r="AS104" s="64"/>
      <c r="AT104" s="64"/>
    </row>
    <row r="105" spans="1:46" ht="24" customHeight="1">
      <c r="A105" s="59">
        <v>932</v>
      </c>
      <c r="B105" s="75">
        <v>402436012</v>
      </c>
      <c r="C105" s="61" t="s">
        <v>373</v>
      </c>
      <c r="D105" s="60" t="e">
        <f>VLOOKUP(B105,BA:BC,3,FALSE)</f>
        <v>#N/A</v>
      </c>
      <c r="E105" s="62" t="s">
        <v>178</v>
      </c>
      <c r="F105" s="63"/>
      <c r="G105" s="60" t="s">
        <v>59</v>
      </c>
      <c r="H105" s="60" t="s">
        <v>59</v>
      </c>
      <c r="I105" s="64" t="s">
        <v>59</v>
      </c>
      <c r="J105" s="64" t="s">
        <v>59</v>
      </c>
      <c r="K105" s="64" t="s">
        <v>59</v>
      </c>
      <c r="L105" s="64" t="s">
        <v>59</v>
      </c>
      <c r="M105" s="60"/>
      <c r="N105" s="64"/>
      <c r="O105" s="65"/>
      <c r="P105" s="65"/>
      <c r="Q105" s="64"/>
      <c r="R105" s="64"/>
      <c r="S105" s="64"/>
      <c r="T105" s="66"/>
      <c r="U105" s="66"/>
      <c r="V105" s="64"/>
      <c r="W105" s="66"/>
      <c r="X105" s="66"/>
      <c r="Y105" s="60"/>
      <c r="Z105" s="64"/>
      <c r="AA105" s="67"/>
      <c r="AB105" s="60"/>
      <c r="AC105" s="66"/>
      <c r="AD105" s="66"/>
      <c r="AE105" s="66"/>
      <c r="AF105" s="68"/>
      <c r="AG105" s="66"/>
      <c r="AH105" s="66"/>
      <c r="AI105" s="64"/>
      <c r="AJ105" s="64"/>
      <c r="AK105" s="64"/>
      <c r="AL105" s="64"/>
      <c r="AM105" s="69"/>
      <c r="AN105" s="69"/>
      <c r="AO105" s="70"/>
      <c r="AP105" s="64"/>
      <c r="AQ105" s="64"/>
      <c r="AR105" s="64"/>
      <c r="AS105" s="64"/>
      <c r="AT105" s="64"/>
    </row>
    <row r="106" spans="1:46" ht="24" customHeight="1">
      <c r="A106" s="59">
        <v>933</v>
      </c>
      <c r="B106" s="75">
        <v>403473241</v>
      </c>
      <c r="C106" s="61" t="s">
        <v>374</v>
      </c>
      <c r="D106" s="60" t="e">
        <f>VLOOKUP(B106,BA:BC,3,FALSE)</f>
        <v>#N/A</v>
      </c>
      <c r="E106" s="62" t="s">
        <v>178</v>
      </c>
      <c r="F106" s="63"/>
      <c r="G106" s="60" t="s">
        <v>59</v>
      </c>
      <c r="H106" s="60" t="s">
        <v>59</v>
      </c>
      <c r="I106" s="64" t="s">
        <v>59</v>
      </c>
      <c r="J106" s="64" t="s">
        <v>59</v>
      </c>
      <c r="K106" s="64" t="s">
        <v>59</v>
      </c>
      <c r="L106" s="64" t="s">
        <v>40</v>
      </c>
      <c r="M106" s="60"/>
      <c r="N106" s="64"/>
      <c r="O106" s="65"/>
      <c r="P106" s="65">
        <v>5</v>
      </c>
      <c r="Q106" s="64">
        <v>12</v>
      </c>
      <c r="R106" s="64"/>
      <c r="S106" s="64"/>
      <c r="T106" s="66"/>
      <c r="U106" s="66"/>
      <c r="V106" s="64"/>
      <c r="W106" s="66"/>
      <c r="X106" s="66"/>
      <c r="Y106" s="60"/>
      <c r="Z106" s="64" t="s">
        <v>60</v>
      </c>
      <c r="AA106" s="67"/>
      <c r="AB106" s="60"/>
      <c r="AC106" s="66"/>
      <c r="AD106" s="66"/>
      <c r="AE106" s="66"/>
      <c r="AF106" s="68"/>
      <c r="AG106" s="66"/>
      <c r="AH106" s="66"/>
      <c r="AI106" s="64"/>
      <c r="AJ106" s="64"/>
      <c r="AK106" s="64"/>
      <c r="AL106" s="64"/>
      <c r="AM106" s="69"/>
      <c r="AN106" s="69"/>
      <c r="AO106" s="70"/>
      <c r="AP106" s="64"/>
      <c r="AQ106" s="64"/>
      <c r="AR106" s="64"/>
      <c r="AS106" s="64"/>
      <c r="AT106" s="64"/>
    </row>
    <row r="107" spans="1:46" ht="24" customHeight="1">
      <c r="A107" s="59">
        <v>934</v>
      </c>
      <c r="B107" s="75">
        <v>403800576</v>
      </c>
      <c r="C107" s="61" t="s">
        <v>375</v>
      </c>
      <c r="D107" s="60" t="e">
        <f>VLOOKUP(B107,BA:BC,3,FALSE)</f>
        <v>#N/A</v>
      </c>
      <c r="E107" s="62" t="s">
        <v>178</v>
      </c>
      <c r="F107" s="63"/>
      <c r="G107" s="60" t="s">
        <v>59</v>
      </c>
      <c r="H107" s="60" t="s">
        <v>59</v>
      </c>
      <c r="I107" s="64" t="s">
        <v>59</v>
      </c>
      <c r="J107" s="64" t="s">
        <v>59</v>
      </c>
      <c r="K107" s="64" t="s">
        <v>59</v>
      </c>
      <c r="L107" s="64" t="s">
        <v>40</v>
      </c>
      <c r="M107" s="60">
        <v>87</v>
      </c>
      <c r="N107" s="64"/>
      <c r="O107" s="65"/>
      <c r="P107" s="65">
        <v>5</v>
      </c>
      <c r="Q107" s="64"/>
      <c r="R107" s="64"/>
      <c r="S107" s="64"/>
      <c r="T107" s="66"/>
      <c r="U107" s="66"/>
      <c r="V107" s="64"/>
      <c r="W107" s="66"/>
      <c r="X107" s="66"/>
      <c r="Y107" s="60"/>
      <c r="Z107" s="64"/>
      <c r="AA107" s="67"/>
      <c r="AB107" s="60"/>
      <c r="AC107" s="66"/>
      <c r="AD107" s="66"/>
      <c r="AE107" s="66"/>
      <c r="AF107" s="68"/>
      <c r="AG107" s="66"/>
      <c r="AH107" s="66"/>
      <c r="AI107" s="64"/>
      <c r="AJ107" s="64"/>
      <c r="AK107" s="64"/>
      <c r="AL107" s="64"/>
      <c r="AM107" s="69"/>
      <c r="AN107" s="69"/>
      <c r="AO107" s="70"/>
      <c r="AP107" s="64"/>
      <c r="AQ107" s="64"/>
      <c r="AR107" s="64"/>
      <c r="AS107" s="64"/>
      <c r="AT107" s="64"/>
    </row>
    <row r="108" spans="1:46" ht="24" customHeight="1">
      <c r="A108" s="59">
        <v>935</v>
      </c>
      <c r="B108" s="75">
        <v>403202708</v>
      </c>
      <c r="C108" s="61" t="s">
        <v>376</v>
      </c>
      <c r="D108" s="60" t="e">
        <f>VLOOKUP(B108,BA:BC,3,FALSE)</f>
        <v>#N/A</v>
      </c>
      <c r="E108" s="62" t="s">
        <v>178</v>
      </c>
      <c r="F108" s="63"/>
      <c r="G108" s="60" t="s">
        <v>59</v>
      </c>
      <c r="H108" s="60" t="s">
        <v>59</v>
      </c>
      <c r="I108" s="64" t="s">
        <v>59</v>
      </c>
      <c r="J108" s="64" t="s">
        <v>59</v>
      </c>
      <c r="K108" s="64" t="s">
        <v>59</v>
      </c>
      <c r="L108" s="64" t="s">
        <v>59</v>
      </c>
      <c r="M108" s="60"/>
      <c r="N108" s="64"/>
      <c r="O108" s="65"/>
      <c r="P108" s="65"/>
      <c r="Q108" s="64"/>
      <c r="R108" s="64"/>
      <c r="S108" s="64"/>
      <c r="T108" s="66"/>
      <c r="U108" s="66"/>
      <c r="V108" s="64"/>
      <c r="W108" s="66"/>
      <c r="X108" s="66"/>
      <c r="Y108" s="60"/>
      <c r="Z108" s="64"/>
      <c r="AA108" s="67"/>
      <c r="AB108" s="60"/>
      <c r="AC108" s="66"/>
      <c r="AD108" s="66"/>
      <c r="AE108" s="66"/>
      <c r="AF108" s="68"/>
      <c r="AG108" s="66"/>
      <c r="AH108" s="66"/>
      <c r="AI108" s="64"/>
      <c r="AJ108" s="64"/>
      <c r="AK108" s="64"/>
      <c r="AL108" s="64"/>
      <c r="AM108" s="69"/>
      <c r="AN108" s="69"/>
      <c r="AO108" s="70"/>
      <c r="AP108" s="64"/>
      <c r="AQ108" s="64"/>
      <c r="AR108" s="64"/>
      <c r="AS108" s="64"/>
      <c r="AT108" s="64"/>
    </row>
    <row r="109" spans="1:46" ht="24" customHeight="1">
      <c r="A109" s="59">
        <v>936</v>
      </c>
      <c r="B109" s="75">
        <v>402470053</v>
      </c>
      <c r="C109" s="61" t="s">
        <v>377</v>
      </c>
      <c r="D109" s="60" t="e">
        <f>VLOOKUP(B109,BA:BC,3,FALSE)</f>
        <v>#N/A</v>
      </c>
      <c r="E109" s="62" t="s">
        <v>178</v>
      </c>
      <c r="F109" s="63"/>
      <c r="G109" s="60" t="s">
        <v>59</v>
      </c>
      <c r="H109" s="60" t="s">
        <v>59</v>
      </c>
      <c r="I109" s="64" t="s">
        <v>59</v>
      </c>
      <c r="J109" s="64" t="s">
        <v>59</v>
      </c>
      <c r="K109" s="64" t="s">
        <v>59</v>
      </c>
      <c r="L109" s="64" t="s">
        <v>40</v>
      </c>
      <c r="M109" s="60"/>
      <c r="N109" s="64"/>
      <c r="O109" s="65"/>
      <c r="P109" s="65"/>
      <c r="Q109" s="64"/>
      <c r="R109" s="64"/>
      <c r="S109" s="64"/>
      <c r="T109" s="66"/>
      <c r="U109" s="66"/>
      <c r="V109" s="64"/>
      <c r="W109" s="66"/>
      <c r="X109" s="66"/>
      <c r="Y109" s="60"/>
      <c r="Z109" s="64"/>
      <c r="AA109" s="67"/>
      <c r="AB109" s="60"/>
      <c r="AC109" s="66"/>
      <c r="AD109" s="66"/>
      <c r="AE109" s="66"/>
      <c r="AF109" s="68"/>
      <c r="AG109" s="66"/>
      <c r="AH109" s="66"/>
      <c r="AI109" s="64"/>
      <c r="AJ109" s="64"/>
      <c r="AK109" s="64"/>
      <c r="AL109" s="64"/>
      <c r="AM109" s="69"/>
      <c r="AN109" s="69"/>
      <c r="AO109" s="70"/>
      <c r="AP109" s="64"/>
      <c r="AQ109" s="64"/>
      <c r="AR109" s="64"/>
      <c r="AS109" s="64"/>
      <c r="AT109" s="64"/>
    </row>
    <row r="110" spans="1:46" ht="24" customHeight="1">
      <c r="A110" s="59">
        <v>937</v>
      </c>
      <c r="B110" s="75">
        <v>402436100</v>
      </c>
      <c r="C110" s="61" t="s">
        <v>378</v>
      </c>
      <c r="D110" s="60" t="e">
        <f>VLOOKUP(B110,BA:BC,3,FALSE)</f>
        <v>#N/A</v>
      </c>
      <c r="E110" s="62" t="s">
        <v>178</v>
      </c>
      <c r="F110" s="63"/>
      <c r="G110" s="60" t="s">
        <v>59</v>
      </c>
      <c r="H110" s="60" t="s">
        <v>59</v>
      </c>
      <c r="I110" s="64" t="s">
        <v>59</v>
      </c>
      <c r="J110" s="64" t="s">
        <v>59</v>
      </c>
      <c r="K110" s="64" t="s">
        <v>59</v>
      </c>
      <c r="L110" s="64" t="s">
        <v>40</v>
      </c>
      <c r="M110" s="60"/>
      <c r="N110" s="64"/>
      <c r="O110" s="65"/>
      <c r="P110" s="65"/>
      <c r="Q110" s="64"/>
      <c r="R110" s="64"/>
      <c r="S110" s="64"/>
      <c r="T110" s="66"/>
      <c r="U110" s="66"/>
      <c r="V110" s="64"/>
      <c r="W110" s="66"/>
      <c r="X110" s="66"/>
      <c r="Y110" s="60"/>
      <c r="Z110" s="64"/>
      <c r="AA110" s="67"/>
      <c r="AB110" s="60"/>
      <c r="AC110" s="66"/>
      <c r="AD110" s="66"/>
      <c r="AE110" s="66"/>
      <c r="AF110" s="68"/>
      <c r="AG110" s="66"/>
      <c r="AH110" s="66"/>
      <c r="AI110" s="64"/>
      <c r="AJ110" s="64"/>
      <c r="AK110" s="64"/>
      <c r="AL110" s="64"/>
      <c r="AM110" s="69"/>
      <c r="AN110" s="69"/>
      <c r="AO110" s="70"/>
      <c r="AP110" s="64"/>
      <c r="AQ110" s="64"/>
      <c r="AR110" s="64"/>
      <c r="AS110" s="64"/>
      <c r="AT110" s="64"/>
    </row>
    <row r="111" spans="1:46" ht="24" customHeight="1">
      <c r="A111" s="59">
        <v>938</v>
      </c>
      <c r="B111" s="75">
        <v>403206320</v>
      </c>
      <c r="C111" s="61" t="s">
        <v>379</v>
      </c>
      <c r="D111" s="60" t="e">
        <f>VLOOKUP(B111,BA:BC,3,FALSE)</f>
        <v>#N/A</v>
      </c>
      <c r="E111" s="62" t="s">
        <v>178</v>
      </c>
      <c r="F111" s="63"/>
      <c r="G111" s="60" t="s">
        <v>59</v>
      </c>
      <c r="H111" s="60" t="s">
        <v>59</v>
      </c>
      <c r="I111" s="64" t="s">
        <v>59</v>
      </c>
      <c r="J111" s="64" t="s">
        <v>59</v>
      </c>
      <c r="K111" s="64" t="s">
        <v>59</v>
      </c>
      <c r="L111" s="64" t="s">
        <v>59</v>
      </c>
      <c r="M111" s="60"/>
      <c r="N111" s="64"/>
      <c r="O111" s="65"/>
      <c r="P111" s="65"/>
      <c r="Q111" s="64"/>
      <c r="R111" s="64"/>
      <c r="S111" s="64"/>
      <c r="T111" s="66"/>
      <c r="U111" s="66"/>
      <c r="V111" s="64"/>
      <c r="W111" s="66"/>
      <c r="X111" s="66"/>
      <c r="Y111" s="60"/>
      <c r="Z111" s="64"/>
      <c r="AA111" s="67"/>
      <c r="AB111" s="60"/>
      <c r="AC111" s="66"/>
      <c r="AD111" s="66"/>
      <c r="AE111" s="66"/>
      <c r="AF111" s="68"/>
      <c r="AG111" s="66"/>
      <c r="AH111" s="66"/>
      <c r="AI111" s="64"/>
      <c r="AJ111" s="64"/>
      <c r="AK111" s="64"/>
      <c r="AL111" s="64"/>
      <c r="AM111" s="69"/>
      <c r="AN111" s="69"/>
      <c r="AO111" s="70"/>
      <c r="AP111" s="64"/>
      <c r="AQ111" s="64"/>
      <c r="AR111" s="64"/>
      <c r="AS111" s="64"/>
      <c r="AT111" s="64"/>
    </row>
    <row r="112" spans="1:46" ht="24" customHeight="1">
      <c r="A112" s="59"/>
      <c r="B112" s="75"/>
      <c r="C112" s="61"/>
      <c r="D112" s="60"/>
      <c r="E112" s="62"/>
      <c r="F112" s="63"/>
      <c r="G112" s="60" t="s">
        <v>59</v>
      </c>
      <c r="H112" s="66"/>
      <c r="I112" s="62"/>
      <c r="J112" s="62"/>
      <c r="K112" s="62"/>
      <c r="L112" s="64"/>
      <c r="M112" s="60"/>
      <c r="N112" s="64"/>
      <c r="O112" s="65"/>
      <c r="P112" s="65"/>
      <c r="Q112" s="64"/>
      <c r="R112" s="64"/>
      <c r="S112" s="64"/>
      <c r="T112" s="66"/>
      <c r="U112" s="66"/>
      <c r="V112" s="64"/>
      <c r="W112" s="66"/>
      <c r="X112" s="66"/>
      <c r="Y112" s="60"/>
      <c r="Z112" s="64"/>
      <c r="AA112" s="67"/>
      <c r="AB112" s="60"/>
      <c r="AC112" s="66"/>
      <c r="AD112" s="66"/>
      <c r="AE112" s="66"/>
      <c r="AF112" s="68"/>
      <c r="AG112" s="66"/>
      <c r="AH112" s="66"/>
      <c r="AI112" s="64"/>
      <c r="AJ112" s="64"/>
      <c r="AK112" s="64"/>
      <c r="AL112" s="64"/>
      <c r="AM112" s="69"/>
      <c r="AN112" s="69"/>
      <c r="AO112" s="70"/>
      <c r="AP112" s="64"/>
      <c r="AQ112" s="64"/>
      <c r="AR112" s="64"/>
      <c r="AS112" s="64"/>
      <c r="AT112" s="64"/>
    </row>
    <row r="113" spans="1:46">
      <c r="A113" s="59"/>
      <c r="B113" s="75"/>
      <c r="C113" s="61"/>
      <c r="D113" s="60"/>
      <c r="E113" s="62"/>
      <c r="F113" s="63"/>
      <c r="G113" s="60"/>
      <c r="H113" s="66"/>
      <c r="I113" s="62"/>
      <c r="J113" s="62"/>
      <c r="K113" s="62"/>
      <c r="L113" s="64"/>
      <c r="M113" s="60"/>
      <c r="N113" s="64"/>
      <c r="O113" s="65"/>
      <c r="P113" s="65"/>
      <c r="Q113" s="64"/>
      <c r="R113" s="64"/>
      <c r="S113" s="64"/>
      <c r="T113" s="66"/>
      <c r="U113" s="66"/>
      <c r="V113" s="64"/>
      <c r="W113" s="66"/>
      <c r="X113" s="66"/>
      <c r="Y113" s="60"/>
      <c r="Z113" s="64"/>
      <c r="AA113" s="67"/>
      <c r="AB113" s="60"/>
      <c r="AC113" s="66"/>
      <c r="AD113" s="66"/>
      <c r="AE113" s="66"/>
      <c r="AF113" s="68"/>
      <c r="AG113" s="66"/>
      <c r="AH113" s="66"/>
      <c r="AI113" s="64"/>
      <c r="AJ113" s="64"/>
      <c r="AK113" s="64"/>
      <c r="AL113" s="64"/>
      <c r="AM113" s="69"/>
      <c r="AN113" s="69"/>
      <c r="AO113" s="70"/>
      <c r="AP113" s="64"/>
      <c r="AQ113" s="64"/>
      <c r="AR113" s="64"/>
      <c r="AS113" s="64"/>
      <c r="AT113" s="64"/>
    </row>
    <row r="114" spans="1:46">
      <c r="A114" s="59"/>
      <c r="B114" s="75"/>
      <c r="C114" s="61"/>
      <c r="D114" s="60"/>
      <c r="E114" s="62"/>
      <c r="F114" s="63"/>
      <c r="G114" s="60"/>
      <c r="H114" s="66"/>
      <c r="I114" s="62"/>
      <c r="J114" s="62"/>
      <c r="K114" s="62"/>
      <c r="L114" s="64"/>
      <c r="M114" s="60"/>
      <c r="N114" s="64"/>
      <c r="O114" s="65"/>
      <c r="P114" s="65"/>
      <c r="Q114" s="64"/>
      <c r="R114" s="64"/>
      <c r="S114" s="64"/>
      <c r="T114" s="66"/>
      <c r="U114" s="66"/>
      <c r="V114" s="64"/>
      <c r="W114" s="66"/>
      <c r="X114" s="66"/>
      <c r="Y114" s="60"/>
      <c r="Z114" s="64"/>
      <c r="AA114" s="67"/>
      <c r="AB114" s="60"/>
      <c r="AC114" s="66"/>
      <c r="AD114" s="66"/>
      <c r="AE114" s="66"/>
      <c r="AF114" s="68"/>
      <c r="AG114" s="66"/>
      <c r="AH114" s="66"/>
      <c r="AI114" s="64"/>
      <c r="AJ114" s="64"/>
      <c r="AK114" s="64"/>
      <c r="AL114" s="64"/>
      <c r="AM114" s="69"/>
      <c r="AN114" s="69"/>
      <c r="AO114" s="70"/>
      <c r="AP114" s="64"/>
      <c r="AQ114" s="64"/>
      <c r="AR114" s="64"/>
      <c r="AS114" s="64"/>
      <c r="AT114" s="64"/>
    </row>
    <row r="115" spans="1:46">
      <c r="B115" s="75"/>
      <c r="C115" s="61"/>
      <c r="D115" s="60"/>
      <c r="E115" s="62"/>
      <c r="F115" s="63"/>
      <c r="G115" s="60"/>
      <c r="H115" s="66"/>
      <c r="I115" s="62"/>
      <c r="J115" s="62"/>
      <c r="K115" s="62"/>
      <c r="L115" s="64"/>
      <c r="M115" s="60"/>
      <c r="N115" s="64"/>
      <c r="O115" s="65"/>
      <c r="P115" s="65"/>
      <c r="Q115" s="64"/>
      <c r="R115" s="64"/>
      <c r="S115" s="64"/>
      <c r="T115" s="66"/>
      <c r="U115" s="66"/>
      <c r="V115" s="64"/>
      <c r="W115" s="66"/>
      <c r="X115" s="66"/>
      <c r="Y115" s="60"/>
      <c r="Z115" s="64"/>
      <c r="AA115" s="67"/>
      <c r="AB115" s="60"/>
      <c r="AC115" s="66"/>
      <c r="AD115" s="66"/>
      <c r="AE115" s="66"/>
      <c r="AF115" s="68"/>
      <c r="AG115" s="66"/>
      <c r="AH115" s="66"/>
      <c r="AI115" s="64"/>
      <c r="AJ115" s="64"/>
      <c r="AK115" s="64"/>
      <c r="AL115" s="64"/>
      <c r="AM115" s="69"/>
      <c r="AN115" s="69"/>
      <c r="AO115" s="70"/>
      <c r="AP115" s="64"/>
      <c r="AQ115" s="64"/>
      <c r="AR115" s="64"/>
      <c r="AS115" s="64"/>
      <c r="AT115" s="64"/>
    </row>
    <row r="116" spans="1:46">
      <c r="B116" s="75"/>
      <c r="C116" s="61"/>
      <c r="D116" s="60"/>
      <c r="E116" s="62"/>
      <c r="F116" s="63"/>
      <c r="G116" s="60"/>
      <c r="H116" s="66"/>
      <c r="I116" s="62"/>
      <c r="J116" s="62"/>
      <c r="K116" s="62"/>
      <c r="L116" s="64"/>
      <c r="M116" s="60"/>
      <c r="N116" s="64"/>
      <c r="O116" s="65"/>
      <c r="P116" s="65"/>
      <c r="Q116" s="64"/>
      <c r="R116" s="64"/>
      <c r="S116" s="64"/>
      <c r="T116" s="66"/>
      <c r="U116" s="66"/>
      <c r="V116" s="64"/>
      <c r="W116" s="66"/>
      <c r="X116" s="66"/>
      <c r="Y116" s="60"/>
      <c r="Z116" s="64"/>
      <c r="AA116" s="67"/>
      <c r="AB116" s="60"/>
      <c r="AC116" s="66"/>
      <c r="AD116" s="66"/>
      <c r="AE116" s="66"/>
      <c r="AF116" s="68"/>
      <c r="AG116" s="66"/>
      <c r="AH116" s="66"/>
      <c r="AI116" s="64"/>
      <c r="AJ116" s="64"/>
      <c r="AK116" s="64"/>
      <c r="AL116" s="64"/>
      <c r="AM116" s="69"/>
      <c r="AN116" s="69"/>
      <c r="AO116" s="70"/>
      <c r="AP116" s="64"/>
      <c r="AQ116" s="64"/>
      <c r="AR116" s="64"/>
      <c r="AS116" s="64"/>
      <c r="AT116" s="64"/>
    </row>
  </sheetData>
  <sheetProtection algorithmName="SHA-512" hashValue="eulE/9GZU6IMBg2EzPJrskFkSJUGY4lswoxmryusaKz1PdnE/fFaegzVDza2OSlLRxgCWu7AZXMfuOy0/6tuiA==" saltValue="P0vHzoQnDPWh4XbQfxxxVw==" spinCount="100000" sheet="1" objects="1" scenarios="1"/>
  <dataConsolidate/>
  <mergeCells count="12">
    <mergeCell ref="AW10:AX12"/>
    <mergeCell ref="AU17:AU18"/>
    <mergeCell ref="AV17:AV18"/>
    <mergeCell ref="AW17:AX18"/>
    <mergeCell ref="AW19:AX21"/>
    <mergeCell ref="AW22:AX24"/>
    <mergeCell ref="AV2:AX2"/>
    <mergeCell ref="AW3:AX4"/>
    <mergeCell ref="AU5:AU6"/>
    <mergeCell ref="AV5:AV6"/>
    <mergeCell ref="AW5:AX6"/>
    <mergeCell ref="AW7:AX9"/>
  </mergeCells>
  <conditionalFormatting sqref="AI2:AJ4 B51:C116 L2:S5 AE4:AH4 AE3:AG3 AE2:AH2 AK2:AL2 M7:M13 K6:L13 N6:S13 F2:F13 T2:U13 K3:K5 I3:J13 B15:C49 E15:F116 I15:U116 AE5:AJ13 Z15:Z116 Z2:Z13 G2:H116 AA3:AA54 AA56:AA116 V2:Y116 B2:C13 E3:E13 AB2:AD13 AB14:AJ116 A2:A114 D2:D116 AK3:AT116">
    <cfRule type="expression" dxfId="67" priority="52">
      <formula>MOD(ROW(),2)=0</formula>
    </cfRule>
    <cfRule type="expression" dxfId="66" priority="53">
      <formula>MOD(COLUMN(),2)=0</formula>
    </cfRule>
  </conditionalFormatting>
  <conditionalFormatting sqref="AU4">
    <cfRule type="expression" dxfId="65" priority="50">
      <formula>MOD(ROW(),2)=0</formula>
    </cfRule>
    <cfRule type="expression" dxfId="64" priority="51">
      <formula>MOD(COLUMN(),2)=0</formula>
    </cfRule>
  </conditionalFormatting>
  <conditionalFormatting sqref="A1">
    <cfRule type="duplicateValues" dxfId="63" priority="49"/>
  </conditionalFormatting>
  <conditionalFormatting sqref="C4">
    <cfRule type="duplicateValues" dxfId="62" priority="54"/>
  </conditionalFormatting>
  <conditionalFormatting sqref="C8">
    <cfRule type="duplicateValues" dxfId="61" priority="41"/>
  </conditionalFormatting>
  <conditionalFormatting sqref="B8">
    <cfRule type="duplicateValues" dxfId="60" priority="42"/>
  </conditionalFormatting>
  <conditionalFormatting sqref="B8">
    <cfRule type="duplicateValues" dxfId="59" priority="43"/>
  </conditionalFormatting>
  <conditionalFormatting sqref="B8">
    <cfRule type="duplicateValues" dxfId="58" priority="44"/>
  </conditionalFormatting>
  <conditionalFormatting sqref="B8">
    <cfRule type="duplicateValues" dxfId="57" priority="45"/>
  </conditionalFormatting>
  <conditionalFormatting sqref="C8">
    <cfRule type="duplicateValues" dxfId="56" priority="46"/>
  </conditionalFormatting>
  <conditionalFormatting sqref="B8">
    <cfRule type="duplicateValues" dxfId="55" priority="47"/>
  </conditionalFormatting>
  <conditionalFormatting sqref="C8">
    <cfRule type="duplicateValues" dxfId="54" priority="48"/>
  </conditionalFormatting>
  <conditionalFormatting sqref="AT2">
    <cfRule type="expression" dxfId="53" priority="39">
      <formula>MOD(ROW(),2)=0</formula>
    </cfRule>
    <cfRule type="expression" dxfId="52" priority="40">
      <formula>MOD(COLUMN(),2)=0</formula>
    </cfRule>
  </conditionalFormatting>
  <conditionalFormatting sqref="C117:C1048576 C1:C2 C4">
    <cfRule type="duplicateValues" dxfId="51" priority="55"/>
  </conditionalFormatting>
  <conditionalFormatting sqref="B117:B1048576 B1:B13 B59 B70 B93 B90 B86 B15:B41">
    <cfRule type="duplicateValues" dxfId="50" priority="56"/>
  </conditionalFormatting>
  <conditionalFormatting sqref="B59 B5:B7 B9">
    <cfRule type="duplicateValues" dxfId="49" priority="57"/>
  </conditionalFormatting>
  <conditionalFormatting sqref="C59 C5:C7 C9">
    <cfRule type="duplicateValues" dxfId="48" priority="58"/>
  </conditionalFormatting>
  <conditionalFormatting sqref="C5:C6">
    <cfRule type="duplicateValues" dxfId="47" priority="59"/>
  </conditionalFormatting>
  <conditionalFormatting sqref="AA2">
    <cfRule type="expression" dxfId="46" priority="37">
      <formula>MOD(ROW(),2)=0</formula>
    </cfRule>
    <cfRule type="expression" dxfId="45" priority="38">
      <formula>MOD(COLUMN(),2)=0</formula>
    </cfRule>
  </conditionalFormatting>
  <conditionalFormatting sqref="E1 K1">
    <cfRule type="duplicateValues" dxfId="44" priority="36"/>
  </conditionalFormatting>
  <conditionalFormatting sqref="E2">
    <cfRule type="expression" dxfId="43" priority="34">
      <formula>MOD(ROW(),2)=0</formula>
    </cfRule>
    <cfRule type="expression" dxfId="42" priority="35">
      <formula>MOD(COLUMN(),2)=0</formula>
    </cfRule>
  </conditionalFormatting>
  <conditionalFormatting sqref="AN2:AS2">
    <cfRule type="expression" dxfId="41" priority="32">
      <formula>MOD(ROW(),2)=0</formula>
    </cfRule>
    <cfRule type="expression" dxfId="40" priority="33">
      <formula>MOD(COLUMN(),2)=0</formula>
    </cfRule>
  </conditionalFormatting>
  <conditionalFormatting sqref="AM2">
    <cfRule type="expression" dxfId="39" priority="30">
      <formula>MOD(ROW(),2)=0</formula>
    </cfRule>
    <cfRule type="expression" dxfId="38" priority="31">
      <formula>MOD(COLUMN(),2)=0</formula>
    </cfRule>
  </conditionalFormatting>
  <conditionalFormatting sqref="AG3:AH3">
    <cfRule type="expression" dxfId="37" priority="28">
      <formula>MOD(ROW(),2)=0</formula>
    </cfRule>
    <cfRule type="expression" dxfId="36" priority="29">
      <formula>MOD(COLUMN(),2)=0</formula>
    </cfRule>
  </conditionalFormatting>
  <conditionalFormatting sqref="B93 B3:B13 B59 B70 B90 B86 B15:B41">
    <cfRule type="duplicateValues" dxfId="35" priority="60"/>
  </conditionalFormatting>
  <conditionalFormatting sqref="B93 B1:B13 B59 B70 B90 B86 B15:B41">
    <cfRule type="duplicateValues" dxfId="34" priority="61"/>
  </conditionalFormatting>
  <conditionalFormatting sqref="C93 C3:C13 C59 C70 C90 C86 C15:C41">
    <cfRule type="duplicateValues" dxfId="33" priority="62"/>
  </conditionalFormatting>
  <conditionalFormatting sqref="B93 B10:B13 B70 B90 B86 B15:B41">
    <cfRule type="duplicateValues" dxfId="32" priority="63"/>
  </conditionalFormatting>
  <conditionalFormatting sqref="C93 C10:C13 C70 C90 C86 C15:C41">
    <cfRule type="duplicateValues" dxfId="31" priority="64"/>
  </conditionalFormatting>
  <conditionalFormatting sqref="B105:B116 B73">
    <cfRule type="duplicateValues" dxfId="30" priority="65"/>
  </conditionalFormatting>
  <conditionalFormatting sqref="C105:C116 C73">
    <cfRule type="duplicateValues" dxfId="29" priority="66"/>
  </conditionalFormatting>
  <conditionalFormatting sqref="B50:C50">
    <cfRule type="expression" dxfId="28" priority="24">
      <formula>MOD(ROW(),2)=0</formula>
    </cfRule>
    <cfRule type="expression" dxfId="27" priority="25">
      <formula>MOD(COLUMN(),2)=0</formula>
    </cfRule>
  </conditionalFormatting>
  <conditionalFormatting sqref="B50">
    <cfRule type="duplicateValues" dxfId="26" priority="22"/>
  </conditionalFormatting>
  <conditionalFormatting sqref="C50">
    <cfRule type="duplicateValues" dxfId="25" priority="23"/>
  </conditionalFormatting>
  <conditionalFormatting sqref="B50">
    <cfRule type="duplicateValues" dxfId="24" priority="26"/>
  </conditionalFormatting>
  <conditionalFormatting sqref="C50">
    <cfRule type="duplicateValues" dxfId="23" priority="27"/>
  </conditionalFormatting>
  <conditionalFormatting sqref="M6">
    <cfRule type="expression" dxfId="22" priority="20">
      <formula>MOD(ROW(),2)=0</formula>
    </cfRule>
    <cfRule type="expression" dxfId="21" priority="21">
      <formula>MOD(COLUMN(),2)=0</formula>
    </cfRule>
  </conditionalFormatting>
  <conditionalFormatting sqref="K2">
    <cfRule type="expression" dxfId="20" priority="18">
      <formula>MOD(ROW(),2)=0</formula>
    </cfRule>
    <cfRule type="expression" dxfId="19" priority="19">
      <formula>MOD(COLUMN(),2)=0</formula>
    </cfRule>
  </conditionalFormatting>
  <conditionalFormatting sqref="B87:B89 B91:B92 B94:B104 B71:B72 B74:B85 B42:B49 B51:B58 B60:B69">
    <cfRule type="duplicateValues" dxfId="18" priority="67"/>
  </conditionalFormatting>
  <conditionalFormatting sqref="C87:C89 C91:C92 C94:C104 C71:C72 C74:C85 C42:C49 C51:C58 C60:C69">
    <cfRule type="duplicateValues" dxfId="17" priority="68"/>
  </conditionalFormatting>
  <conditionalFormatting sqref="J1">
    <cfRule type="duplicateValues" dxfId="16" priority="17"/>
  </conditionalFormatting>
  <conditionalFormatting sqref="J2">
    <cfRule type="expression" dxfId="15" priority="15">
      <formula>MOD(ROW(),2)=0</formula>
    </cfRule>
    <cfRule type="expression" dxfId="14" priority="16">
      <formula>MOD(COLUMN(),2)=0</formula>
    </cfRule>
  </conditionalFormatting>
  <conditionalFormatting sqref="I1">
    <cfRule type="duplicateValues" dxfId="13" priority="14"/>
  </conditionalFormatting>
  <conditionalFormatting sqref="I2">
    <cfRule type="expression" dxfId="12" priority="12">
      <formula>MOD(ROW(),2)=0</formula>
    </cfRule>
    <cfRule type="expression" dxfId="11" priority="13">
      <formula>MOD(COLUMN(),2)=0</formula>
    </cfRule>
  </conditionalFormatting>
  <conditionalFormatting sqref="B14:C14 I14:U14 Z14 E14:F14">
    <cfRule type="expression" dxfId="10" priority="8">
      <formula>MOD(ROW(),2)=0</formula>
    </cfRule>
    <cfRule type="expression" dxfId="9" priority="9">
      <formula>MOD(COLUMN(),2)=0</formula>
    </cfRule>
  </conditionalFormatting>
  <conditionalFormatting sqref="B14">
    <cfRule type="duplicateValues" dxfId="8" priority="10"/>
  </conditionalFormatting>
  <conditionalFormatting sqref="C14">
    <cfRule type="duplicateValues" dxfId="7" priority="11"/>
  </conditionalFormatting>
  <conditionalFormatting sqref="AA55">
    <cfRule type="expression" dxfId="6" priority="6">
      <formula>MOD(ROW(),2)=0</formula>
    </cfRule>
    <cfRule type="expression" dxfId="5" priority="7">
      <formula>MOD(COLUMN(),2)=0</formula>
    </cfRule>
  </conditionalFormatting>
  <conditionalFormatting sqref="AV3">
    <cfRule type="expression" dxfId="4" priority="1">
      <formula>MOD(ROW(),2)=0</formula>
    </cfRule>
    <cfRule type="expression" dxfId="3" priority="2">
      <formula>MOD(COLUMN(),2)=0</formula>
    </cfRule>
  </conditionalFormatting>
  <conditionalFormatting sqref="AV3">
    <cfRule type="duplicateValues" dxfId="2" priority="3"/>
  </conditionalFormatting>
  <conditionalFormatting sqref="AV3">
    <cfRule type="duplicateValues" dxfId="1" priority="4"/>
  </conditionalFormatting>
  <conditionalFormatting sqref="AV3">
    <cfRule type="duplicateValues" dxfId="0" priority="5"/>
  </conditionalFormatting>
  <pageMargins left="0.51" right="0.32" top="0.3" bottom="0.22" header="0.22" footer="0.17"/>
  <pageSetup paperSize="9" scale="50" fitToHeight="2" orientation="portrait" r:id="rId1"/>
  <headerFooter>
    <oddFooter>&amp;L&amp;P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15242</xdr:col>
                <xdr:colOff>161925</xdr:colOff>
                <xdr:row>1</xdr:row>
                <xdr:rowOff>0</xdr:rowOff>
              </from>
              <to>
                <xdr:col>15242</xdr:col>
                <xdr:colOff>371475</xdr:colOff>
                <xdr:row>1</xdr:row>
                <xdr:rowOff>209550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7">
            <anchor moveWithCells="1">
              <from>
                <xdr:col>15242</xdr:col>
                <xdr:colOff>161925</xdr:colOff>
                <xdr:row>1</xdr:row>
                <xdr:rowOff>0</xdr:rowOff>
              </from>
              <to>
                <xdr:col>15242</xdr:col>
                <xdr:colOff>371475</xdr:colOff>
                <xdr:row>1</xdr:row>
                <xdr:rowOff>209550</xdr:rowOff>
              </to>
            </anchor>
          </controlPr>
        </control>
      </mc:Choice>
      <mc:Fallback>
        <control shapeId="1025" r:id="rId6" name="Control 1"/>
      </mc:Fallback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Radif_ST_Sort">
            <anchor moveWithCells="1" sizeWithCells="1">
              <from>
                <xdr:col>21</xdr:col>
                <xdr:colOff>152400</xdr:colOff>
                <xdr:row>0</xdr:row>
                <xdr:rowOff>0</xdr:rowOff>
              </from>
              <to>
                <xdr:col>26</xdr:col>
                <xdr:colOff>361950</xdr:colOff>
                <xdr:row>0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9" name="Button 4">
          <controlPr defaultSize="0" print="0" autoFill="0" autoPict="0" macro="[1]!Family_ST_Sort">
            <anchor moveWithCells="1" sizeWithCells="1">
              <from>
                <xdr:col>31</xdr:col>
                <xdr:colOff>57150</xdr:colOff>
                <xdr:row>0</xdr:row>
                <xdr:rowOff>0</xdr:rowOff>
              </from>
              <to>
                <xdr:col>38</xdr:col>
                <xdr:colOff>276225</xdr:colOff>
                <xdr:row>0</xdr:row>
                <xdr:rowOff>342900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1403_11_ST</vt:lpstr>
      <vt:lpstr>'1403_11_ST'!Print_Area</vt:lpstr>
      <vt:lpstr>'1403_11_ST'!Print_Titles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A_mini</dc:creator>
  <cp:lastModifiedBy>A_mini</cp:lastModifiedBy>
  <dcterms:created xsi:type="dcterms:W3CDTF">2025-05-16T17:47:22Z</dcterms:created>
  <dcterms:modified xsi:type="dcterms:W3CDTF">2025-05-16T17:51:13Z</dcterms:modified>
</cp:coreProperties>
</file>